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65" windowWidth="17715" windowHeight="12015" activeTab="2"/>
  </bookViews>
  <sheets>
    <sheet name="Ingresos X Seccion" sheetId="1" r:id="rId1"/>
    <sheet name="Ingresos totales" sheetId="2" r:id="rId2"/>
    <sheet name="Egresos X Seccion" sheetId="3" r:id="rId3"/>
    <sheet name="Egresos totales" sheetId="4" r:id="rId4"/>
  </sheets>
  <definedNames>
    <definedName name="_xlnm.Print_Area" localSheetId="0">'Ingresos X Seccion'!$A$2:$G$59</definedName>
  </definedNames>
  <calcPr calcId="145621"/>
</workbook>
</file>

<file path=xl/calcChain.xml><?xml version="1.0" encoding="utf-8"?>
<calcChain xmlns="http://schemas.openxmlformats.org/spreadsheetml/2006/main">
  <c r="G54" i="1" l="1"/>
  <c r="F54" i="1"/>
  <c r="F53" i="1"/>
  <c r="F4" i="1"/>
  <c r="F6" i="2"/>
  <c r="G7" i="2"/>
  <c r="H70" i="3" l="1"/>
  <c r="H21" i="3"/>
  <c r="G21" i="3"/>
  <c r="F55" i="1"/>
  <c r="F40" i="1"/>
  <c r="F39" i="1"/>
  <c r="E57" i="1"/>
  <c r="G56" i="1"/>
  <c r="F16" i="1"/>
  <c r="G20" i="1" l="1"/>
  <c r="G3" i="3" l="1"/>
  <c r="G26" i="1" l="1"/>
  <c r="F25" i="1"/>
  <c r="G43" i="3" l="1"/>
  <c r="G33" i="3"/>
  <c r="G12" i="3"/>
  <c r="E10" i="3"/>
  <c r="F10" i="3"/>
  <c r="D10" i="3"/>
  <c r="G9" i="3"/>
  <c r="H6" i="3"/>
  <c r="G6" i="3"/>
  <c r="G7" i="3"/>
  <c r="H7" i="3"/>
  <c r="D13" i="4" l="1"/>
  <c r="E13" i="4"/>
  <c r="C13" i="4"/>
  <c r="G5" i="4"/>
  <c r="G6" i="4"/>
  <c r="G7" i="4"/>
  <c r="G9" i="4"/>
  <c r="G10" i="4"/>
  <c r="G11" i="4"/>
  <c r="G8" i="4"/>
  <c r="G12" i="4"/>
  <c r="G4" i="4"/>
  <c r="F5" i="4"/>
  <c r="F6" i="4"/>
  <c r="F7" i="4"/>
  <c r="F9" i="4"/>
  <c r="F10" i="4"/>
  <c r="F11" i="4"/>
  <c r="F8" i="4"/>
  <c r="F12" i="4"/>
  <c r="F4" i="4"/>
  <c r="G70" i="3"/>
  <c r="G69" i="3"/>
  <c r="G63" i="3"/>
  <c r="G64" i="3"/>
  <c r="G65" i="3"/>
  <c r="G66" i="3"/>
  <c r="G62" i="3"/>
  <c r="G55" i="3"/>
  <c r="G56" i="3"/>
  <c r="G57" i="3"/>
  <c r="G58" i="3"/>
  <c r="G59" i="3"/>
  <c r="G54" i="3"/>
  <c r="G48" i="3"/>
  <c r="G49" i="3"/>
  <c r="G50" i="3"/>
  <c r="G51" i="3"/>
  <c r="G47" i="3"/>
  <c r="G40" i="3"/>
  <c r="G41" i="3"/>
  <c r="G42" i="3"/>
  <c r="G44" i="3"/>
  <c r="G39" i="3"/>
  <c r="G31" i="3"/>
  <c r="G32" i="3"/>
  <c r="G34" i="3"/>
  <c r="G35" i="3"/>
  <c r="G36" i="3"/>
  <c r="G30" i="3"/>
  <c r="G27" i="3"/>
  <c r="G28" i="3" s="1"/>
  <c r="G22" i="3"/>
  <c r="G23" i="3"/>
  <c r="G24" i="3"/>
  <c r="G20" i="3"/>
  <c r="G13" i="3"/>
  <c r="G14" i="3"/>
  <c r="G15" i="3"/>
  <c r="G16" i="3"/>
  <c r="G17" i="3"/>
  <c r="G4" i="3"/>
  <c r="G5" i="3"/>
  <c r="G8" i="3"/>
  <c r="E71" i="3"/>
  <c r="F71" i="3"/>
  <c r="D71" i="3"/>
  <c r="H63" i="3"/>
  <c r="H64" i="3"/>
  <c r="H65" i="3"/>
  <c r="H66" i="3"/>
  <c r="H62" i="3"/>
  <c r="E67" i="3"/>
  <c r="F67" i="3"/>
  <c r="D67" i="3"/>
  <c r="E60" i="3"/>
  <c r="F60" i="3"/>
  <c r="D60" i="3"/>
  <c r="H51" i="3"/>
  <c r="H50" i="3"/>
  <c r="H49" i="3"/>
  <c r="H48" i="3"/>
  <c r="H47" i="3"/>
  <c r="H55" i="3"/>
  <c r="H56" i="3"/>
  <c r="H57" i="3"/>
  <c r="H58" i="3"/>
  <c r="H59" i="3"/>
  <c r="H54" i="3"/>
  <c r="E52" i="3"/>
  <c r="F52" i="3"/>
  <c r="D52" i="3"/>
  <c r="E45" i="3"/>
  <c r="F45" i="3"/>
  <c r="D45" i="3"/>
  <c r="H40" i="3"/>
  <c r="H41" i="3"/>
  <c r="H42" i="3"/>
  <c r="H43" i="3"/>
  <c r="H44" i="3"/>
  <c r="H36" i="3"/>
  <c r="H35" i="3"/>
  <c r="H34" i="3"/>
  <c r="H33" i="3"/>
  <c r="H32" i="3"/>
  <c r="H31" i="3"/>
  <c r="H30" i="3"/>
  <c r="H39" i="3"/>
  <c r="E37" i="3"/>
  <c r="F37" i="3"/>
  <c r="D37" i="3"/>
  <c r="H27" i="3"/>
  <c r="E28" i="3"/>
  <c r="F28" i="3"/>
  <c r="D28" i="3"/>
  <c r="H23" i="3"/>
  <c r="H20" i="3"/>
  <c r="E25" i="3"/>
  <c r="F25" i="3"/>
  <c r="D25" i="3"/>
  <c r="H13" i="3"/>
  <c r="H14" i="3"/>
  <c r="H15" i="3"/>
  <c r="H16" i="3"/>
  <c r="H17" i="3"/>
  <c r="H12" i="3"/>
  <c r="E18" i="3"/>
  <c r="F18" i="3"/>
  <c r="D18" i="3"/>
  <c r="H4" i="3"/>
  <c r="H5" i="3"/>
  <c r="H8" i="3"/>
  <c r="H3" i="3"/>
  <c r="G5" i="2"/>
  <c r="G8" i="2"/>
  <c r="G9" i="2"/>
  <c r="G10" i="2"/>
  <c r="G11" i="2"/>
  <c r="G12" i="2"/>
  <c r="G13" i="2"/>
  <c r="G14" i="2"/>
  <c r="G15" i="2"/>
  <c r="G16" i="2"/>
  <c r="G17" i="2"/>
  <c r="G4" i="2"/>
  <c r="F5" i="2"/>
  <c r="F7" i="2"/>
  <c r="F8" i="2"/>
  <c r="F9" i="2"/>
  <c r="F10" i="2"/>
  <c r="F11" i="2"/>
  <c r="F12" i="2"/>
  <c r="F13" i="2"/>
  <c r="F14" i="2"/>
  <c r="F15" i="2"/>
  <c r="F16" i="2"/>
  <c r="F17" i="2"/>
  <c r="F4" i="2"/>
  <c r="E18" i="2"/>
  <c r="D18" i="2"/>
  <c r="F56" i="1"/>
  <c r="F57" i="1" s="1"/>
  <c r="F50" i="1"/>
  <c r="F49" i="1"/>
  <c r="F44" i="1"/>
  <c r="F45" i="1"/>
  <c r="F46" i="1"/>
  <c r="F43" i="1"/>
  <c r="F36" i="1"/>
  <c r="F35" i="1"/>
  <c r="F26" i="1"/>
  <c r="F27" i="1"/>
  <c r="F28" i="1"/>
  <c r="F29" i="1"/>
  <c r="F30" i="1"/>
  <c r="F31" i="1"/>
  <c r="F32" i="1"/>
  <c r="F24" i="1"/>
  <c r="F21" i="1"/>
  <c r="F20" i="1"/>
  <c r="F17" i="1"/>
  <c r="F15" i="1"/>
  <c r="F5" i="1"/>
  <c r="F6" i="1"/>
  <c r="F7" i="1"/>
  <c r="F8" i="1"/>
  <c r="F9" i="1"/>
  <c r="F10" i="1"/>
  <c r="F11" i="1"/>
  <c r="F12" i="1"/>
  <c r="F3" i="1"/>
  <c r="D57" i="1"/>
  <c r="G50" i="1"/>
  <c r="G49" i="1"/>
  <c r="E51" i="1"/>
  <c r="D51" i="1"/>
  <c r="G44" i="1"/>
  <c r="G45" i="1"/>
  <c r="G46" i="1"/>
  <c r="G43" i="1"/>
  <c r="E47" i="1"/>
  <c r="D47" i="1"/>
  <c r="G40" i="1"/>
  <c r="G39" i="1"/>
  <c r="E41" i="1"/>
  <c r="D41" i="1"/>
  <c r="G36" i="1"/>
  <c r="G35" i="1"/>
  <c r="E37" i="1"/>
  <c r="D37" i="1"/>
  <c r="G27" i="1"/>
  <c r="G29" i="1"/>
  <c r="G30" i="1"/>
  <c r="G31" i="1"/>
  <c r="G32" i="1"/>
  <c r="G24" i="1"/>
  <c r="E33" i="1"/>
  <c r="D33" i="1"/>
  <c r="G21" i="1"/>
  <c r="E22" i="1"/>
  <c r="D22" i="1"/>
  <c r="G17" i="1"/>
  <c r="G15" i="1"/>
  <c r="G5" i="1"/>
  <c r="G6" i="1"/>
  <c r="G7" i="1"/>
  <c r="G8" i="1"/>
  <c r="G9" i="1"/>
  <c r="G10" i="1"/>
  <c r="G11" i="1"/>
  <c r="G12" i="1"/>
  <c r="G3" i="1"/>
  <c r="E18" i="1"/>
  <c r="D18" i="1"/>
  <c r="E13" i="1"/>
  <c r="D13" i="1"/>
  <c r="H71" i="3" l="1"/>
  <c r="G10" i="3"/>
  <c r="G18" i="2"/>
  <c r="G41" i="1"/>
  <c r="F51" i="1"/>
  <c r="G47" i="1"/>
  <c r="G37" i="1"/>
  <c r="F47" i="1"/>
  <c r="G22" i="1"/>
  <c r="G18" i="1"/>
  <c r="G13" i="1"/>
  <c r="F13" i="1"/>
  <c r="F18" i="2"/>
  <c r="F37" i="1"/>
  <c r="F22" i="1"/>
  <c r="F18" i="1"/>
  <c r="G18" i="3"/>
  <c r="G37" i="3"/>
  <c r="G45" i="3"/>
  <c r="G25" i="3"/>
  <c r="F13" i="4"/>
  <c r="G13" i="4"/>
  <c r="G71" i="3"/>
  <c r="G67" i="3"/>
  <c r="G52" i="3"/>
  <c r="H28" i="3"/>
  <c r="H67" i="3"/>
  <c r="H37" i="3"/>
  <c r="G60" i="3"/>
  <c r="H60" i="3"/>
  <c r="H52" i="3"/>
  <c r="H45" i="3"/>
  <c r="H25" i="3"/>
  <c r="H18" i="3"/>
  <c r="H10" i="3"/>
  <c r="E72" i="3"/>
  <c r="F72" i="3"/>
  <c r="D72" i="3"/>
  <c r="G51" i="1"/>
  <c r="F41" i="1"/>
  <c r="F33" i="1"/>
  <c r="G33" i="1"/>
  <c r="D59" i="1"/>
  <c r="E59" i="1"/>
  <c r="H72" i="3" l="1"/>
  <c r="G72" i="3"/>
  <c r="F59" i="1"/>
  <c r="G59" i="1"/>
</calcChain>
</file>

<file path=xl/sharedStrings.xml><?xml version="1.0" encoding="utf-8"?>
<sst xmlns="http://schemas.openxmlformats.org/spreadsheetml/2006/main" count="184" uniqueCount="54">
  <si>
    <t>SECCIÓN</t>
  </si>
  <si>
    <t>DESCRIPCIÓN</t>
  </si>
  <si>
    <t>PRESUPUESTO</t>
  </si>
  <si>
    <t>INGRESADO DEL PERIODO</t>
  </si>
  <si>
    <t>POR INGRESAR</t>
  </si>
  <si>
    <t>FONDOS CORRIENTES</t>
  </si>
  <si>
    <t>OTROS INGRESOS TRIBUTARIOS</t>
  </si>
  <si>
    <t>VENTA DE BIENES Y SERVICIOS</t>
  </si>
  <si>
    <t>INGRESOS A LA PROPIEDAD</t>
  </si>
  <si>
    <t>DERECHOS  Y TASAS ADMINISTRATIVAS</t>
  </si>
  <si>
    <t>MULTAS Y REMATES</t>
  </si>
  <si>
    <t>OTROS INGRESOS NO TRIBUTARIOS</t>
  </si>
  <si>
    <t>TRANSFERENCIAS CORRIENTES DEL GOBIERNO</t>
  </si>
  <si>
    <t>INGRESOS DE FINANCIAMIENTO</t>
  </si>
  <si>
    <t>TOTAL</t>
  </si>
  <si>
    <t>EMPRESAS AUXILIARES</t>
  </si>
  <si>
    <t>FONDO DE PRÉSTAMOS</t>
  </si>
  <si>
    <t>INGRESOS DE CAPITAL</t>
  </si>
  <si>
    <t>FONDOS RESTRINGIDOS</t>
  </si>
  <si>
    <t>IMPUESTOS SOBRE BIENES Y SERVICIOS</t>
  </si>
  <si>
    <t>TRANSF.CORRIENTES SECTOR EXTERNO</t>
  </si>
  <si>
    <t>TRANSF.CORRIENTES SECTOR PRIVADO</t>
  </si>
  <si>
    <t>CURSOS ESPECIALES</t>
  </si>
  <si>
    <t>PROG. POSGRADO FINANCIAMIENTO COMPLEM.</t>
  </si>
  <si>
    <t>FONDOS INTRAPROYECTOS</t>
  </si>
  <si>
    <t>FONDOS DEL SISTEMA (CONARE)</t>
  </si>
  <si>
    <t>PLAN DE MEJORAMIENTO INSTITUCIONAL</t>
  </si>
  <si>
    <t>TOTAL GENERAL</t>
  </si>
  <si>
    <t>CUENTA DE INGRESO</t>
  </si>
  <si>
    <t>TOTAL POR INGRESAR</t>
  </si>
  <si>
    <t>% DE EJECUCIÓN</t>
  </si>
  <si>
    <t>SECCION</t>
  </si>
  <si>
    <t>GIRADO PERIODO</t>
  </si>
  <si>
    <t>COMPROMISOS</t>
  </si>
  <si>
    <t>DISPONIBLE</t>
  </si>
  <si>
    <t>% EJECUCIÓN</t>
  </si>
  <si>
    <t>REMUNERACIONES</t>
  </si>
  <si>
    <t>SERVICIOS</t>
  </si>
  <si>
    <t>MATERIALES Y SUMINISTROS</t>
  </si>
  <si>
    <t>INTERESES Y COMISIONES</t>
  </si>
  <si>
    <t>BIENES DURADEROS</t>
  </si>
  <si>
    <t>TRANSFERENCIAS CORRIENTES</t>
  </si>
  <si>
    <t>AMORTIZACION</t>
  </si>
  <si>
    <t>SUMAS SIN ASIGNACION PRESUPUESTARIAS</t>
  </si>
  <si>
    <t>PLANTA FISICA</t>
  </si>
  <si>
    <t>ACTIVOS FINANCIEROS</t>
  </si>
  <si>
    <t>DERECHOS Y TASAS ADMINISTRATIVAS</t>
  </si>
  <si>
    <t>TRANSF. CORRIENTES SECTOR EXTERNO</t>
  </si>
  <si>
    <t>TRANSF. CORRIENTES SECTOR PRIVADO</t>
  </si>
  <si>
    <t>INSTIT. DESCENTRALIZADAS NO EMPRESARIALES</t>
  </si>
  <si>
    <t>INSTIT DESCENTRALIZADAS NO EMPRESARIALES</t>
  </si>
  <si>
    <t>-</t>
  </si>
  <si>
    <t>INDEMNIZACIONES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</si>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</sst>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6" applyNumberFormat="0" applyAlignment="0" applyProtection="0"/>
    <xf numFmtId="0" fontId="14" fillId="7" borderId="7" applyNumberFormat="0" applyAlignment="0" applyProtection="0"/>
    <xf numFmtId="0" fontId="15" fillId="7" borderId="6" applyNumberFormat="0" applyAlignment="0" applyProtection="0"/>
    <xf numFmtId="0" fontId="16" fillId="0" borderId="8" applyNumberFormat="0" applyFill="0" applyAlignment="0" applyProtection="0"/>
    <xf numFmtId="0" fontId="17" fillId="8" borderId="9" applyNumberFormat="0" applyAlignment="0" applyProtection="0"/>
    <xf numFmtId="0" fontId="18" fillId="0" borderId="0" applyNumberFormat="0" applyFill="0" applyBorder="0" applyAlignment="0" applyProtection="0"/>
    <xf numFmtId="0" fontId="5" fillId="9" borderId="10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</cellStyleXfs>
  <cellXfs count="38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10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2" xfId="0" applyNumberFormat="1" applyFont="1" applyBorder="1"/>
    <xf numFmtId="10" fontId="3" fillId="0" borderId="2" xfId="0" applyNumberFormat="1" applyFont="1" applyBorder="1"/>
    <xf numFmtId="0" fontId="3" fillId="2" borderId="1" xfId="0" applyFont="1" applyFill="1" applyBorder="1"/>
    <xf numFmtId="4" fontId="3" fillId="2" borderId="1" xfId="0" applyNumberFormat="1" applyFont="1" applyFill="1" applyBorder="1"/>
    <xf numFmtId="10" fontId="3" fillId="2" borderId="1" xfId="0" applyNumberFormat="1" applyFont="1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/>
    </xf>
    <xf numFmtId="10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10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4"/>
  <sheetViews>
    <sheetView workbookViewId="0">
      <selection activeCell="A2" sqref="A2:G59"/>
    </sheetView>
  </sheetViews>
  <sheetFormatPr baseColWidth="10" defaultRowHeight="11.25" x14ac:dyDescent="0.2"/>
  <cols>
    <col min="1" max="1" width="2.7109375" style="4" customWidth="1"/>
    <col min="2" max="2" width="34.5703125" style="3" customWidth="1"/>
    <col min="3" max="3" width="35.5703125" style="3" customWidth="1"/>
    <col min="4" max="5" width="14.7109375" style="3" bestFit="1" customWidth="1"/>
    <col min="6" max="6" width="12.85546875" style="3" customWidth="1"/>
    <col min="7" max="7" width="8.85546875" style="3" bestFit="1" customWidth="1"/>
    <col min="8" max="8" width="5.28515625" style="3" customWidth="1"/>
    <col min="9" max="16384" width="11.42578125" style="3"/>
  </cols>
  <sheetData>
    <row r="2" spans="1:7" ht="22.5" x14ac:dyDescent="0.2">
      <c r="A2" s="36" t="s">
        <v>0</v>
      </c>
      <c r="B2" s="36"/>
      <c r="C2" s="1" t="s">
        <v>1</v>
      </c>
      <c r="D2" s="1" t="s">
        <v>2</v>
      </c>
      <c r="E2" s="2" t="s">
        <v>3</v>
      </c>
      <c r="F2" s="30" t="s">
        <v>4</v>
      </c>
      <c r="G2" s="2" t="s">
        <v>30</v>
      </c>
    </row>
    <row r="3" spans="1:7" x14ac:dyDescent="0.2">
      <c r="A3" s="4">
        <v>1</v>
      </c>
      <c r="B3" s="3" t="s">
        <v>5</v>
      </c>
      <c r="C3" s="3" t="s">
        <v>6</v>
      </c>
      <c r="D3" s="5">
        <v>35600000</v>
      </c>
      <c r="E3" s="5">
        <v>98314468.629999995</v>
      </c>
      <c r="F3" s="5">
        <f>D3-E3</f>
        <v>-62714468.629999995</v>
      </c>
      <c r="G3" s="6">
        <f>E3/D3</f>
        <v>2.761642377247191</v>
      </c>
    </row>
    <row r="4" spans="1:7" x14ac:dyDescent="0.2">
      <c r="C4" s="3" t="s">
        <v>52</v>
      </c>
      <c r="D4" s="5">
        <v>0</v>
      </c>
      <c r="E4" s="5">
        <v>456306.14</v>
      </c>
      <c r="F4" s="5">
        <f>D4-E4</f>
        <v>-456306.14</v>
      </c>
      <c r="G4" s="33" t="s">
        <v>53</v>
      </c>
    </row>
    <row r="5" spans="1:7" x14ac:dyDescent="0.2">
      <c r="C5" s="3" t="s">
        <v>7</v>
      </c>
      <c r="D5" s="5">
        <v>1073391925.62</v>
      </c>
      <c r="E5" s="5">
        <v>1018098464.64</v>
      </c>
      <c r="F5" s="5">
        <f t="shared" ref="F5:F12" si="0">D5-E5</f>
        <v>55293460.980000019</v>
      </c>
      <c r="G5" s="6">
        <f t="shared" ref="G5:G13" si="1">E5/D5</f>
        <v>0.94848716516284393</v>
      </c>
    </row>
    <row r="6" spans="1:7" x14ac:dyDescent="0.2">
      <c r="C6" s="3" t="s">
        <v>8</v>
      </c>
      <c r="D6" s="5">
        <v>3718639999.8600001</v>
      </c>
      <c r="E6" s="5">
        <v>3943013163.3299999</v>
      </c>
      <c r="F6" s="5">
        <f t="shared" si="0"/>
        <v>-224373163.46999979</v>
      </c>
      <c r="G6" s="6">
        <f t="shared" si="1"/>
        <v>1.0603374253701479</v>
      </c>
    </row>
    <row r="7" spans="1:7" x14ac:dyDescent="0.2">
      <c r="C7" s="3" t="s">
        <v>9</v>
      </c>
      <c r="D7" s="5">
        <v>4829785600</v>
      </c>
      <c r="E7" s="5">
        <v>4819510002.6999998</v>
      </c>
      <c r="F7" s="5">
        <f t="shared" si="0"/>
        <v>10275597.300000191</v>
      </c>
      <c r="G7" s="6">
        <f t="shared" si="1"/>
        <v>0.99787245270266234</v>
      </c>
    </row>
    <row r="8" spans="1:7" x14ac:dyDescent="0.2">
      <c r="C8" s="3" t="s">
        <v>10</v>
      </c>
      <c r="D8" s="5">
        <v>420000000</v>
      </c>
      <c r="E8" s="5">
        <v>376319977.37</v>
      </c>
      <c r="F8" s="5">
        <f t="shared" si="0"/>
        <v>43680022.629999995</v>
      </c>
      <c r="G8" s="6">
        <f t="shared" si="1"/>
        <v>0.89599994611904765</v>
      </c>
    </row>
    <row r="9" spans="1:7" x14ac:dyDescent="0.2">
      <c r="C9" s="3" t="s">
        <v>11</v>
      </c>
      <c r="D9" s="5">
        <v>372000000</v>
      </c>
      <c r="E9" s="5">
        <v>388456507.45999998</v>
      </c>
      <c r="F9" s="5">
        <f t="shared" si="0"/>
        <v>-16456507.459999979</v>
      </c>
      <c r="G9" s="6">
        <f t="shared" si="1"/>
        <v>1.0442379232795698</v>
      </c>
    </row>
    <row r="10" spans="1:7" x14ac:dyDescent="0.2">
      <c r="C10" s="3" t="s">
        <v>12</v>
      </c>
      <c r="D10" s="5">
        <v>239781569974.38</v>
      </c>
      <c r="E10" s="5">
        <v>239874956399</v>
      </c>
      <c r="F10" s="5">
        <f t="shared" si="0"/>
        <v>-93386424.619995117</v>
      </c>
      <c r="G10" s="6">
        <f t="shared" si="1"/>
        <v>1.0003894645640612</v>
      </c>
    </row>
    <row r="11" spans="1:7" x14ac:dyDescent="0.2">
      <c r="C11" s="3" t="s">
        <v>50</v>
      </c>
      <c r="D11" s="5">
        <v>68927500</v>
      </c>
      <c r="E11" s="5">
        <v>89564794.599999994</v>
      </c>
      <c r="F11" s="5">
        <f t="shared" si="0"/>
        <v>-20637294.599999994</v>
      </c>
      <c r="G11" s="6">
        <f t="shared" si="1"/>
        <v>1.2994058191578106</v>
      </c>
    </row>
    <row r="12" spans="1:7" x14ac:dyDescent="0.2">
      <c r="C12" s="3" t="s">
        <v>13</v>
      </c>
      <c r="D12" s="5">
        <v>37364489601</v>
      </c>
      <c r="E12" s="5">
        <v>37364489601</v>
      </c>
      <c r="F12" s="5">
        <f t="shared" si="0"/>
        <v>0</v>
      </c>
      <c r="G12" s="6">
        <f t="shared" si="1"/>
        <v>1</v>
      </c>
    </row>
    <row r="13" spans="1:7" s="8" customFormat="1" x14ac:dyDescent="0.2">
      <c r="A13" s="7"/>
      <c r="C13" s="8" t="s">
        <v>14</v>
      </c>
      <c r="D13" s="9">
        <f>SUM(D3:D12)</f>
        <v>287664404600.85999</v>
      </c>
      <c r="E13" s="9">
        <f>SUM(E3:E12)</f>
        <v>287973179684.87</v>
      </c>
      <c r="F13" s="9">
        <f>SUM(F3:F12)</f>
        <v>-308775084.00999463</v>
      </c>
      <c r="G13" s="10">
        <f t="shared" si="1"/>
        <v>1.001073386484638</v>
      </c>
    </row>
    <row r="15" spans="1:7" x14ac:dyDescent="0.2">
      <c r="A15" s="4">
        <v>2</v>
      </c>
      <c r="B15" s="3" t="s">
        <v>15</v>
      </c>
      <c r="C15" s="3" t="s">
        <v>7</v>
      </c>
      <c r="D15" s="5">
        <v>2300000000.0100002</v>
      </c>
      <c r="E15" s="5">
        <v>2678543730.27</v>
      </c>
      <c r="F15" s="5">
        <f>D15-E15</f>
        <v>-378543730.25999975</v>
      </c>
      <c r="G15" s="6">
        <f>E15/D15</f>
        <v>1.1645842305471104</v>
      </c>
    </row>
    <row r="16" spans="1:7" x14ac:dyDescent="0.2">
      <c r="C16" s="3" t="s">
        <v>8</v>
      </c>
      <c r="D16" s="5">
        <v>0</v>
      </c>
      <c r="E16" s="5">
        <v>3742888.98</v>
      </c>
      <c r="F16" s="5">
        <f t="shared" ref="F16" si="2">D16+-E16</f>
        <v>-3742888.98</v>
      </c>
      <c r="G16" s="33" t="s">
        <v>51</v>
      </c>
    </row>
    <row r="17" spans="1:7" x14ac:dyDescent="0.2">
      <c r="C17" s="3" t="s">
        <v>13</v>
      </c>
      <c r="D17" s="5">
        <v>3213337663.3499999</v>
      </c>
      <c r="E17" s="5">
        <v>3177272507.1100001</v>
      </c>
      <c r="F17" s="5">
        <f>D17-E17</f>
        <v>36065156.239999771</v>
      </c>
      <c r="G17" s="6">
        <f t="shared" ref="G17:G18" si="3">E17/D17</f>
        <v>0.98877641878370148</v>
      </c>
    </row>
    <row r="18" spans="1:7" s="8" customFormat="1" x14ac:dyDescent="0.2">
      <c r="A18" s="7"/>
      <c r="C18" s="8" t="s">
        <v>14</v>
      </c>
      <c r="D18" s="9">
        <f>SUM(D15:D17)</f>
        <v>5513337663.3600006</v>
      </c>
      <c r="E18" s="9">
        <f t="shared" ref="E18:F18" si="4">SUM(E15:E17)</f>
        <v>5859559126.3600006</v>
      </c>
      <c r="F18" s="9">
        <f t="shared" si="4"/>
        <v>-346221463</v>
      </c>
      <c r="G18" s="10">
        <f t="shared" si="3"/>
        <v>1.0627970721439546</v>
      </c>
    </row>
    <row r="20" spans="1:7" x14ac:dyDescent="0.2">
      <c r="A20" s="4">
        <v>4</v>
      </c>
      <c r="B20" s="3" t="s">
        <v>16</v>
      </c>
      <c r="C20" s="3" t="s">
        <v>8</v>
      </c>
      <c r="D20" s="5">
        <v>10200000</v>
      </c>
      <c r="E20" s="5">
        <v>10323077.109999999</v>
      </c>
      <c r="F20" s="5">
        <f>D20-E20</f>
        <v>-123077.1099999994</v>
      </c>
      <c r="G20" s="6">
        <f>E20/D20</f>
        <v>1.0120663833333332</v>
      </c>
    </row>
    <row r="21" spans="1:7" x14ac:dyDescent="0.2">
      <c r="C21" s="3" t="s">
        <v>17</v>
      </c>
      <c r="D21" s="5">
        <v>185035000</v>
      </c>
      <c r="E21" s="5">
        <v>202073147.21000001</v>
      </c>
      <c r="F21" s="5">
        <f>D21-E21</f>
        <v>-17038147.210000008</v>
      </c>
      <c r="G21" s="6">
        <f t="shared" ref="G21:G22" si="5">E21/D21</f>
        <v>1.0920806723592835</v>
      </c>
    </row>
    <row r="22" spans="1:7" s="8" customFormat="1" x14ac:dyDescent="0.2">
      <c r="A22" s="7"/>
      <c r="C22" s="8" t="s">
        <v>14</v>
      </c>
      <c r="D22" s="9">
        <f>SUM(D20:D21)</f>
        <v>195235000</v>
      </c>
      <c r="E22" s="9">
        <f t="shared" ref="E22:F22" si="6">SUM(E20:E21)</f>
        <v>212396224.31999999</v>
      </c>
      <c r="F22" s="9">
        <f t="shared" si="6"/>
        <v>-17161224.320000008</v>
      </c>
      <c r="G22" s="10">
        <f t="shared" si="5"/>
        <v>1.0879003473762388</v>
      </c>
    </row>
    <row r="24" spans="1:7" x14ac:dyDescent="0.2">
      <c r="A24" s="4">
        <v>5</v>
      </c>
      <c r="B24" s="3" t="s">
        <v>18</v>
      </c>
      <c r="C24" s="3" t="s">
        <v>19</v>
      </c>
      <c r="D24" s="5">
        <v>417800000</v>
      </c>
      <c r="E24" s="5">
        <v>485574796.56</v>
      </c>
      <c r="F24" s="5">
        <f>D24+-E24</f>
        <v>-67774796.560000002</v>
      </c>
      <c r="G24" s="6">
        <f>E24/D24</f>
        <v>1.1622182780277646</v>
      </c>
    </row>
    <row r="25" spans="1:7" x14ac:dyDescent="0.2">
      <c r="C25" s="3" t="s">
        <v>7</v>
      </c>
      <c r="D25" s="5">
        <v>0</v>
      </c>
      <c r="E25" s="5">
        <v>49759485.060000002</v>
      </c>
      <c r="F25" s="5">
        <f>D25-E25</f>
        <v>-49759485.060000002</v>
      </c>
      <c r="G25" s="6"/>
    </row>
    <row r="26" spans="1:7" x14ac:dyDescent="0.2">
      <c r="C26" s="3" t="s">
        <v>8</v>
      </c>
      <c r="D26" s="5">
        <v>152500000</v>
      </c>
      <c r="E26" s="5">
        <v>71511687.890000001</v>
      </c>
      <c r="F26" s="5">
        <f t="shared" ref="F26:F32" si="7">D26+-E26</f>
        <v>80988312.109999999</v>
      </c>
      <c r="G26" s="6">
        <f t="shared" ref="G26" si="8">E26/D26</f>
        <v>0.4689291009180328</v>
      </c>
    </row>
    <row r="27" spans="1:7" x14ac:dyDescent="0.2">
      <c r="C27" s="3" t="s">
        <v>9</v>
      </c>
      <c r="D27" s="5">
        <v>45000000</v>
      </c>
      <c r="E27" s="5">
        <v>49775223.479999997</v>
      </c>
      <c r="F27" s="5">
        <f t="shared" si="7"/>
        <v>-4775223.4799999967</v>
      </c>
      <c r="G27" s="6">
        <f t="shared" ref="G27:G33" si="9">E27/D27</f>
        <v>1.1061160773333332</v>
      </c>
    </row>
    <row r="28" spans="1:7" x14ac:dyDescent="0.2">
      <c r="C28" s="3" t="s">
        <v>11</v>
      </c>
      <c r="D28" s="5">
        <v>5000000</v>
      </c>
      <c r="E28" s="5">
        <v>8385525</v>
      </c>
      <c r="F28" s="5">
        <f t="shared" si="7"/>
        <v>-3385525</v>
      </c>
      <c r="G28" s="6">
        <v>0</v>
      </c>
    </row>
    <row r="29" spans="1:7" x14ac:dyDescent="0.2">
      <c r="C29" s="3" t="s">
        <v>12</v>
      </c>
      <c r="D29" s="5">
        <v>5082922634.6599998</v>
      </c>
      <c r="E29" s="5">
        <v>5781103856.04</v>
      </c>
      <c r="F29" s="5">
        <f t="shared" si="7"/>
        <v>-698181221.38000011</v>
      </c>
      <c r="G29" s="6">
        <f t="shared" si="9"/>
        <v>1.1373582231252477</v>
      </c>
    </row>
    <row r="30" spans="1:7" x14ac:dyDescent="0.2">
      <c r="C30" s="3" t="s">
        <v>20</v>
      </c>
      <c r="D30" s="5">
        <v>100000000</v>
      </c>
      <c r="E30" s="5">
        <v>80047880.840000004</v>
      </c>
      <c r="F30" s="5">
        <f t="shared" si="7"/>
        <v>19952119.159999996</v>
      </c>
      <c r="G30" s="6">
        <f t="shared" si="9"/>
        <v>0.80047880840000007</v>
      </c>
    </row>
    <row r="31" spans="1:7" x14ac:dyDescent="0.2">
      <c r="C31" s="3" t="s">
        <v>21</v>
      </c>
      <c r="D31" s="5">
        <v>551589199.60000002</v>
      </c>
      <c r="E31" s="5">
        <v>437376636.87</v>
      </c>
      <c r="F31" s="5">
        <f t="shared" si="7"/>
        <v>114212562.73000002</v>
      </c>
      <c r="G31" s="6">
        <f t="shared" si="9"/>
        <v>0.79293908797919832</v>
      </c>
    </row>
    <row r="32" spans="1:7" x14ac:dyDescent="0.2">
      <c r="C32" s="3" t="s">
        <v>13</v>
      </c>
      <c r="D32" s="5">
        <v>8393784712.7700005</v>
      </c>
      <c r="E32" s="5">
        <v>8684652234.1800003</v>
      </c>
      <c r="F32" s="5">
        <f t="shared" si="7"/>
        <v>-290867521.40999985</v>
      </c>
      <c r="G32" s="6">
        <f t="shared" si="9"/>
        <v>1.0346527259589449</v>
      </c>
    </row>
    <row r="33" spans="1:7" s="8" customFormat="1" x14ac:dyDescent="0.2">
      <c r="A33" s="7"/>
      <c r="C33" s="8" t="s">
        <v>14</v>
      </c>
      <c r="D33" s="9">
        <f>SUM(D24:D32)</f>
        <v>14748596547.030001</v>
      </c>
      <c r="E33" s="9">
        <f>SUM(E24:E32)</f>
        <v>15648187325.92</v>
      </c>
      <c r="F33" s="9">
        <f>SUM(F24:F32)</f>
        <v>-899590778.88999999</v>
      </c>
      <c r="G33" s="10">
        <f t="shared" si="9"/>
        <v>1.0609950089841704</v>
      </c>
    </row>
    <row r="35" spans="1:7" x14ac:dyDescent="0.2">
      <c r="A35" s="4">
        <v>6</v>
      </c>
      <c r="B35" s="3" t="s">
        <v>22</v>
      </c>
      <c r="C35" s="3" t="s">
        <v>9</v>
      </c>
      <c r="D35" s="5">
        <v>450000000</v>
      </c>
      <c r="E35" s="5">
        <v>463113376.37</v>
      </c>
      <c r="F35" s="5">
        <f>D35-E35</f>
        <v>-13113376.370000005</v>
      </c>
      <c r="G35" s="6">
        <f>E35/D35</f>
        <v>1.0291408363777779</v>
      </c>
    </row>
    <row r="36" spans="1:7" x14ac:dyDescent="0.2">
      <c r="C36" s="3" t="s">
        <v>13</v>
      </c>
      <c r="D36" s="5">
        <v>465609891.30000001</v>
      </c>
      <c r="E36" s="5">
        <v>462556966.93000001</v>
      </c>
      <c r="F36" s="5">
        <f>D36-E36</f>
        <v>3052924.3700000048</v>
      </c>
      <c r="G36" s="6">
        <f t="shared" ref="G36:G37" si="10">E36/D36</f>
        <v>0.99344317114596481</v>
      </c>
    </row>
    <row r="37" spans="1:7" s="8" customFormat="1" x14ac:dyDescent="0.2">
      <c r="A37" s="7"/>
      <c r="C37" s="8" t="s">
        <v>14</v>
      </c>
      <c r="D37" s="9">
        <f>SUM(D35:D36)</f>
        <v>915609891.29999995</v>
      </c>
      <c r="E37" s="9">
        <f t="shared" ref="E37:F37" si="11">SUM(E35:E36)</f>
        <v>925670343.29999995</v>
      </c>
      <c r="F37" s="9">
        <f t="shared" si="11"/>
        <v>-10060452</v>
      </c>
      <c r="G37" s="10">
        <f t="shared" si="10"/>
        <v>1.0109877056763945</v>
      </c>
    </row>
    <row r="39" spans="1:7" x14ac:dyDescent="0.2">
      <c r="A39" s="4">
        <v>7</v>
      </c>
      <c r="B39" s="3" t="s">
        <v>23</v>
      </c>
      <c r="C39" s="3" t="s">
        <v>9</v>
      </c>
      <c r="D39" s="5">
        <v>2000000000.02</v>
      </c>
      <c r="E39" s="5">
        <v>2285391230.1300001</v>
      </c>
      <c r="F39" s="5">
        <f>D39-E39</f>
        <v>-285391230.11000013</v>
      </c>
      <c r="G39" s="6">
        <f>E39/D39</f>
        <v>1.1426956150535732</v>
      </c>
    </row>
    <row r="40" spans="1:7" x14ac:dyDescent="0.2">
      <c r="C40" s="3" t="s">
        <v>13</v>
      </c>
      <c r="D40" s="5">
        <v>424194694.25999999</v>
      </c>
      <c r="E40" s="5">
        <v>410007386.07999998</v>
      </c>
      <c r="F40" s="5">
        <f>D40-E40</f>
        <v>14187308.180000007</v>
      </c>
      <c r="G40" s="6">
        <f t="shared" ref="G40:G41" si="12">E40/D40</f>
        <v>0.96655472505437745</v>
      </c>
    </row>
    <row r="41" spans="1:7" s="8" customFormat="1" x14ac:dyDescent="0.2">
      <c r="A41" s="7"/>
      <c r="C41" s="8" t="s">
        <v>14</v>
      </c>
      <c r="D41" s="9">
        <f>SUM(D39:D40)</f>
        <v>2424194694.2799997</v>
      </c>
      <c r="E41" s="9">
        <f t="shared" ref="E41:F41" si="13">SUM(E39:E40)</f>
        <v>2695398616.21</v>
      </c>
      <c r="F41" s="9">
        <f t="shared" si="13"/>
        <v>-271203921.93000013</v>
      </c>
      <c r="G41" s="10">
        <f t="shared" si="12"/>
        <v>1.111873820436089</v>
      </c>
    </row>
    <row r="43" spans="1:7" x14ac:dyDescent="0.2">
      <c r="A43" s="4">
        <v>8</v>
      </c>
      <c r="B43" s="3" t="s">
        <v>24</v>
      </c>
      <c r="C43" s="3" t="s">
        <v>7</v>
      </c>
      <c r="D43" s="5">
        <v>1000000000</v>
      </c>
      <c r="E43" s="5">
        <v>904892908.82000005</v>
      </c>
      <c r="F43" s="5">
        <f>D43-E43</f>
        <v>95107091.179999948</v>
      </c>
      <c r="G43" s="6">
        <f>E43/D43</f>
        <v>0.90489290882000006</v>
      </c>
    </row>
    <row r="44" spans="1:7" x14ac:dyDescent="0.2">
      <c r="C44" s="3" t="s">
        <v>8</v>
      </c>
      <c r="D44" s="5">
        <v>100000000</v>
      </c>
      <c r="E44" s="5">
        <v>63420254.710000001</v>
      </c>
      <c r="F44" s="5">
        <f t="shared" ref="F44:F46" si="14">D44-E44</f>
        <v>36579745.289999999</v>
      </c>
      <c r="G44" s="6">
        <f t="shared" ref="G44:G47" si="15">E44/D44</f>
        <v>0.63420254710000001</v>
      </c>
    </row>
    <row r="45" spans="1:7" x14ac:dyDescent="0.2">
      <c r="C45" s="3" t="s">
        <v>21</v>
      </c>
      <c r="D45" s="5">
        <v>600000000</v>
      </c>
      <c r="E45" s="5">
        <v>1008932517.8</v>
      </c>
      <c r="F45" s="5">
        <f t="shared" si="14"/>
        <v>-408932517.79999995</v>
      </c>
      <c r="G45" s="6">
        <f t="shared" si="15"/>
        <v>1.6815541963333334</v>
      </c>
    </row>
    <row r="46" spans="1:7" x14ac:dyDescent="0.2">
      <c r="C46" s="3" t="s">
        <v>13</v>
      </c>
      <c r="D46" s="5">
        <v>6050295878.75</v>
      </c>
      <c r="E46" s="5">
        <v>5933811148.3500004</v>
      </c>
      <c r="F46" s="5">
        <f t="shared" si="14"/>
        <v>116484730.39999962</v>
      </c>
      <c r="G46" s="6">
        <f t="shared" si="15"/>
        <v>0.98074726711975857</v>
      </c>
    </row>
    <row r="47" spans="1:7" s="8" customFormat="1" x14ac:dyDescent="0.2">
      <c r="A47" s="7"/>
      <c r="C47" s="8" t="s">
        <v>14</v>
      </c>
      <c r="D47" s="9">
        <f>SUM(D43:D46)</f>
        <v>7750295878.75</v>
      </c>
      <c r="E47" s="9">
        <f t="shared" ref="E47:F47" si="16">SUM(E43:E46)</f>
        <v>7911056829.6800003</v>
      </c>
      <c r="F47" s="9">
        <f t="shared" si="16"/>
        <v>-160760950.93000042</v>
      </c>
      <c r="G47" s="10">
        <f t="shared" si="15"/>
        <v>1.0207425565997783</v>
      </c>
    </row>
    <row r="49" spans="1:7" x14ac:dyDescent="0.2">
      <c r="A49" s="4">
        <v>9</v>
      </c>
      <c r="B49" s="3" t="s">
        <v>25</v>
      </c>
      <c r="C49" s="3" t="s">
        <v>12</v>
      </c>
      <c r="D49" s="5">
        <v>4394132633.9499998</v>
      </c>
      <c r="E49" s="5">
        <v>4394132634.3599997</v>
      </c>
      <c r="F49" s="5">
        <f>D49-E49</f>
        <v>-0.40999984741210938</v>
      </c>
      <c r="G49" s="6">
        <f>E49/D49</f>
        <v>1.0000000000933063</v>
      </c>
    </row>
    <row r="50" spans="1:7" x14ac:dyDescent="0.2">
      <c r="C50" s="3" t="s">
        <v>13</v>
      </c>
      <c r="D50" s="5">
        <v>4054557585.3800001</v>
      </c>
      <c r="E50" s="5">
        <v>4055793225.3800001</v>
      </c>
      <c r="F50" s="5">
        <f>D50-E50</f>
        <v>-1235640</v>
      </c>
      <c r="G50" s="6">
        <f t="shared" ref="G50:G56" si="17">E50/D50</f>
        <v>1.0003047533482952</v>
      </c>
    </row>
    <row r="51" spans="1:7" s="8" customFormat="1" x14ac:dyDescent="0.2">
      <c r="A51" s="7"/>
      <c r="C51" s="8" t="s">
        <v>14</v>
      </c>
      <c r="D51" s="9">
        <f>SUM(D49:D50)</f>
        <v>8448690219.3299999</v>
      </c>
      <c r="E51" s="9">
        <f t="shared" ref="E51:F51" si="18">SUM(E49:E50)</f>
        <v>8449925859.7399998</v>
      </c>
      <c r="F51" s="9">
        <f t="shared" si="18"/>
        <v>-1235640.4099998474</v>
      </c>
      <c r="G51" s="10">
        <f t="shared" si="17"/>
        <v>1.0001462523039575</v>
      </c>
    </row>
    <row r="53" spans="1:7" x14ac:dyDescent="0.2">
      <c r="A53" s="4">
        <v>10</v>
      </c>
      <c r="B53" s="3" t="s">
        <v>26</v>
      </c>
      <c r="C53" s="3" t="s">
        <v>8</v>
      </c>
      <c r="D53" s="5">
        <v>0</v>
      </c>
      <c r="E53" s="5">
        <v>17.5</v>
      </c>
      <c r="F53" s="5">
        <f t="shared" ref="F53:F54" si="19">D53-E53</f>
        <v>-17.5</v>
      </c>
      <c r="G53" s="33" t="s">
        <v>53</v>
      </c>
    </row>
    <row r="54" spans="1:7" x14ac:dyDescent="0.2">
      <c r="C54" s="3" t="s">
        <v>12</v>
      </c>
      <c r="D54" s="5">
        <v>9235402252.1700001</v>
      </c>
      <c r="E54" s="5">
        <v>3037437407.4499998</v>
      </c>
      <c r="F54" s="5">
        <f t="shared" si="19"/>
        <v>6197964844.7200003</v>
      </c>
      <c r="G54" s="6">
        <f>E54/D54</f>
        <v>0.3288906454222183</v>
      </c>
    </row>
    <row r="55" spans="1:7" x14ac:dyDescent="0.2">
      <c r="C55" s="3" t="s">
        <v>50</v>
      </c>
      <c r="D55" s="5">
        <v>0</v>
      </c>
      <c r="E55" s="5">
        <v>79283568.879999995</v>
      </c>
      <c r="F55" s="5">
        <f>D55-E55</f>
        <v>-79283568.879999995</v>
      </c>
      <c r="G55" s="33" t="s">
        <v>53</v>
      </c>
    </row>
    <row r="56" spans="1:7" x14ac:dyDescent="0.2">
      <c r="C56" s="3" t="s">
        <v>13</v>
      </c>
      <c r="D56" s="5">
        <v>287663809.69999999</v>
      </c>
      <c r="E56" s="5">
        <v>287663809.69</v>
      </c>
      <c r="F56" s="5">
        <f>D56-E56</f>
        <v>9.9999904632568359E-3</v>
      </c>
      <c r="G56" s="6">
        <f t="shared" si="17"/>
        <v>0.99999999996523725</v>
      </c>
    </row>
    <row r="57" spans="1:7" s="8" customFormat="1" x14ac:dyDescent="0.2">
      <c r="A57" s="7"/>
      <c r="C57" s="8" t="s">
        <v>14</v>
      </c>
      <c r="D57" s="9">
        <f>SUM(D53:D56)</f>
        <v>9523066061.8700008</v>
      </c>
      <c r="E57" s="9">
        <f>SUM(E53:E56)</f>
        <v>3404384803.52</v>
      </c>
      <c r="F57" s="9">
        <f>SUM(F53:F56)</f>
        <v>6118681258.3500004</v>
      </c>
      <c r="G57" s="10"/>
    </row>
    <row r="59" spans="1:7" s="8" customFormat="1" x14ac:dyDescent="0.2">
      <c r="A59" s="35" t="s">
        <v>27</v>
      </c>
      <c r="B59" s="35"/>
      <c r="C59" s="11"/>
      <c r="D59" s="12">
        <f>D13+D18+D22+D33+D37+D41+D47+D51+D57</f>
        <v>337183430556.78003</v>
      </c>
      <c r="E59" s="12">
        <f>E13+E18+E22+E33+E37+E41+E47+E51+E57</f>
        <v>333079758813.91998</v>
      </c>
      <c r="F59" s="12">
        <f>F13+F18+F22+F33+F37+F41+F47+F51+F57</f>
        <v>4103671742.8600054</v>
      </c>
      <c r="G59" s="13">
        <f>E59/D59</f>
        <v>0.98782955693853702</v>
      </c>
    </row>
    <row r="61" spans="1:7" x14ac:dyDescent="0.2">
      <c r="E61" s="5"/>
      <c r="F61" s="5"/>
    </row>
    <row r="62" spans="1:7" x14ac:dyDescent="0.2">
      <c r="E62" s="5"/>
      <c r="F62" s="5"/>
    </row>
    <row r="63" spans="1:7" x14ac:dyDescent="0.2">
      <c r="E63" s="5"/>
      <c r="F63" s="5"/>
    </row>
    <row r="64" spans="1:7" x14ac:dyDescent="0.2">
      <c r="E64" s="5"/>
      <c r="F64" s="5"/>
    </row>
  </sheetData>
  <mergeCells count="2">
    <mergeCell ref="A59:B59"/>
    <mergeCell ref="A2:B2"/>
  </mergeCells>
  <pageMargins left="0" right="0" top="0.74803149606299213" bottom="0.74803149606299213" header="0.31496062992125984" footer="0.31496062992125984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8"/>
  <sheetViews>
    <sheetView workbookViewId="0">
      <selection activeCell="B3" sqref="B3:G18"/>
    </sheetView>
  </sheetViews>
  <sheetFormatPr baseColWidth="10" defaultRowHeight="11.25" x14ac:dyDescent="0.2"/>
  <cols>
    <col min="1" max="1" width="11.42578125" style="3"/>
    <col min="2" max="2" width="9.42578125" style="3" customWidth="1"/>
    <col min="3" max="3" width="37" style="3" bestFit="1" customWidth="1"/>
    <col min="4" max="6" width="14.7109375" style="3" customWidth="1"/>
    <col min="7" max="7" width="9.42578125" style="3" customWidth="1"/>
    <col min="8" max="16384" width="11.42578125" style="3"/>
  </cols>
  <sheetData>
    <row r="3" spans="2:7" ht="22.5" x14ac:dyDescent="0.2">
      <c r="B3" s="21" t="s">
        <v>28</v>
      </c>
      <c r="C3" s="22" t="s">
        <v>1</v>
      </c>
      <c r="D3" s="22" t="s">
        <v>2</v>
      </c>
      <c r="E3" s="21" t="s">
        <v>3</v>
      </c>
      <c r="F3" s="21" t="s">
        <v>29</v>
      </c>
      <c r="G3" s="21" t="s">
        <v>30</v>
      </c>
    </row>
    <row r="4" spans="2:7" x14ac:dyDescent="0.2">
      <c r="B4" s="14">
        <v>1</v>
      </c>
      <c r="C4" s="15" t="s">
        <v>19</v>
      </c>
      <c r="D4" s="16">
        <v>417800000</v>
      </c>
      <c r="E4" s="16">
        <v>485574796.56</v>
      </c>
      <c r="F4" s="16">
        <f>D4-E4</f>
        <v>-67774796.560000002</v>
      </c>
      <c r="G4" s="17">
        <f>E4/D4</f>
        <v>1.1622182780277646</v>
      </c>
    </row>
    <row r="5" spans="2:7" x14ac:dyDescent="0.2">
      <c r="B5" s="14">
        <v>2</v>
      </c>
      <c r="C5" s="15" t="s">
        <v>6</v>
      </c>
      <c r="D5" s="16">
        <v>35600000</v>
      </c>
      <c r="E5" s="16">
        <v>98314468.629999995</v>
      </c>
      <c r="F5" s="16">
        <f t="shared" ref="F5:F17" si="0">D5-E5</f>
        <v>-62714468.629999995</v>
      </c>
      <c r="G5" s="17">
        <f t="shared" ref="G5:G17" si="1">E5/D5</f>
        <v>2.761642377247191</v>
      </c>
    </row>
    <row r="6" spans="2:7" x14ac:dyDescent="0.2">
      <c r="B6" s="14">
        <v>3</v>
      </c>
      <c r="C6" s="15" t="s">
        <v>52</v>
      </c>
      <c r="D6" s="16">
        <v>0</v>
      </c>
      <c r="E6" s="16">
        <v>456306.14</v>
      </c>
      <c r="F6" s="16">
        <f>D6-E6</f>
        <v>-456306.14</v>
      </c>
      <c r="G6" s="34" t="s">
        <v>53</v>
      </c>
    </row>
    <row r="7" spans="2:7" x14ac:dyDescent="0.2">
      <c r="B7" s="14">
        <v>4</v>
      </c>
      <c r="C7" s="15" t="s">
        <v>7</v>
      </c>
      <c r="D7" s="16">
        <v>4373391925.6300001</v>
      </c>
      <c r="E7" s="16">
        <v>4651294588.79</v>
      </c>
      <c r="F7" s="16">
        <f t="shared" si="0"/>
        <v>-277902663.15999985</v>
      </c>
      <c r="G7" s="17">
        <f t="shared" si="1"/>
        <v>1.0635439649328862</v>
      </c>
    </row>
    <row r="8" spans="2:7" x14ac:dyDescent="0.2">
      <c r="B8" s="14">
        <v>5</v>
      </c>
      <c r="C8" s="15" t="s">
        <v>8</v>
      </c>
      <c r="D8" s="16">
        <v>3981339999.8600001</v>
      </c>
      <c r="E8" s="16">
        <v>4092011089.52</v>
      </c>
      <c r="F8" s="16">
        <f t="shared" si="0"/>
        <v>-110671089.65999985</v>
      </c>
      <c r="G8" s="17">
        <f t="shared" si="1"/>
        <v>1.0277974475086005</v>
      </c>
    </row>
    <row r="9" spans="2:7" x14ac:dyDescent="0.2">
      <c r="B9" s="14">
        <v>6</v>
      </c>
      <c r="C9" s="15" t="s">
        <v>46</v>
      </c>
      <c r="D9" s="16">
        <v>7324785600.0200005</v>
      </c>
      <c r="E9" s="16">
        <v>7617789832.6800003</v>
      </c>
      <c r="F9" s="16">
        <f t="shared" si="0"/>
        <v>-293004232.65999985</v>
      </c>
      <c r="G9" s="17">
        <f t="shared" si="1"/>
        <v>1.0400017486735993</v>
      </c>
    </row>
    <row r="10" spans="2:7" x14ac:dyDescent="0.2">
      <c r="B10" s="14">
        <v>7</v>
      </c>
      <c r="C10" s="15" t="s">
        <v>10</v>
      </c>
      <c r="D10" s="16">
        <v>420000000</v>
      </c>
      <c r="E10" s="16">
        <v>376319977.37</v>
      </c>
      <c r="F10" s="16">
        <f t="shared" si="0"/>
        <v>43680022.629999995</v>
      </c>
      <c r="G10" s="17">
        <f t="shared" si="1"/>
        <v>0.89599994611904765</v>
      </c>
    </row>
    <row r="11" spans="2:7" x14ac:dyDescent="0.2">
      <c r="B11" s="14">
        <v>8</v>
      </c>
      <c r="C11" s="15" t="s">
        <v>11</v>
      </c>
      <c r="D11" s="16">
        <v>377000000</v>
      </c>
      <c r="E11" s="16">
        <v>396842032.45999998</v>
      </c>
      <c r="F11" s="16">
        <f t="shared" si="0"/>
        <v>-19842032.459999979</v>
      </c>
      <c r="G11" s="17">
        <f t="shared" si="1"/>
        <v>1.0526313858355436</v>
      </c>
    </row>
    <row r="12" spans="2:7" x14ac:dyDescent="0.2">
      <c r="B12" s="14">
        <v>9</v>
      </c>
      <c r="C12" s="15" t="s">
        <v>12</v>
      </c>
      <c r="D12" s="16">
        <v>258494027495.16</v>
      </c>
      <c r="E12" s="16">
        <v>253087630296.85001</v>
      </c>
      <c r="F12" s="16">
        <f t="shared" si="0"/>
        <v>5406397198.3099976</v>
      </c>
      <c r="G12" s="17">
        <f t="shared" si="1"/>
        <v>0.97908502083897775</v>
      </c>
    </row>
    <row r="13" spans="2:7" x14ac:dyDescent="0.2">
      <c r="B13" s="14">
        <v>10</v>
      </c>
      <c r="C13" s="15" t="s">
        <v>49</v>
      </c>
      <c r="D13" s="16">
        <v>68927500</v>
      </c>
      <c r="E13" s="16">
        <v>168848363.47999999</v>
      </c>
      <c r="F13" s="16">
        <f t="shared" si="0"/>
        <v>-99920863.479999989</v>
      </c>
      <c r="G13" s="17">
        <f t="shared" si="1"/>
        <v>2.449651640927061</v>
      </c>
    </row>
    <row r="14" spans="2:7" x14ac:dyDescent="0.2">
      <c r="B14" s="14">
        <v>11</v>
      </c>
      <c r="C14" s="15" t="s">
        <v>47</v>
      </c>
      <c r="D14" s="16">
        <v>100000000</v>
      </c>
      <c r="E14" s="16">
        <v>80047880.840000004</v>
      </c>
      <c r="F14" s="16">
        <f t="shared" si="0"/>
        <v>19952119.159999996</v>
      </c>
      <c r="G14" s="17">
        <f t="shared" si="1"/>
        <v>0.80047880840000007</v>
      </c>
    </row>
    <row r="15" spans="2:7" x14ac:dyDescent="0.2">
      <c r="B15" s="14">
        <v>12</v>
      </c>
      <c r="C15" s="15" t="s">
        <v>48</v>
      </c>
      <c r="D15" s="16">
        <v>1151589199.5999999</v>
      </c>
      <c r="E15" s="16">
        <v>1446309154.6700001</v>
      </c>
      <c r="F15" s="16">
        <f t="shared" si="0"/>
        <v>-294719955.07000017</v>
      </c>
      <c r="G15" s="17">
        <f t="shared" si="1"/>
        <v>1.255924556406373</v>
      </c>
    </row>
    <row r="16" spans="2:7" x14ac:dyDescent="0.2">
      <c r="B16" s="14">
        <v>14</v>
      </c>
      <c r="C16" s="15" t="s">
        <v>17</v>
      </c>
      <c r="D16" s="16">
        <v>185035000</v>
      </c>
      <c r="E16" s="16">
        <v>202073147.21000001</v>
      </c>
      <c r="F16" s="16">
        <f t="shared" si="0"/>
        <v>-17038147.210000008</v>
      </c>
      <c r="G16" s="17">
        <f t="shared" si="1"/>
        <v>1.0920806723592835</v>
      </c>
    </row>
    <row r="17" spans="2:7" x14ac:dyDescent="0.2">
      <c r="B17" s="14">
        <v>15</v>
      </c>
      <c r="C17" s="15" t="s">
        <v>13</v>
      </c>
      <c r="D17" s="16">
        <v>60253933836.510002</v>
      </c>
      <c r="E17" s="16">
        <v>60376246878.720001</v>
      </c>
      <c r="F17" s="16">
        <f t="shared" si="0"/>
        <v>-122313042.20999908</v>
      </c>
      <c r="G17" s="17">
        <f t="shared" si="1"/>
        <v>1.0020299594469944</v>
      </c>
    </row>
    <row r="18" spans="2:7" x14ac:dyDescent="0.2">
      <c r="B18" s="37" t="s">
        <v>27</v>
      </c>
      <c r="C18" s="37"/>
      <c r="D18" s="23">
        <f>SUM(D4:D17)</f>
        <v>337183430556.77997</v>
      </c>
      <c r="E18" s="23">
        <f t="shared" ref="E18:F18" si="2">SUM(E4:E17)</f>
        <v>333079758813.92004</v>
      </c>
      <c r="F18" s="23">
        <f t="shared" si="2"/>
        <v>4103671742.8599992</v>
      </c>
      <c r="G18" s="24">
        <f>E18/D18</f>
        <v>0.98782955693853736</v>
      </c>
    </row>
  </sheetData>
  <mergeCells count="1">
    <mergeCell ref="B18:C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2"/>
  <sheetViews>
    <sheetView tabSelected="1" workbookViewId="0">
      <selection activeCell="K19" sqref="K19"/>
    </sheetView>
  </sheetViews>
  <sheetFormatPr baseColWidth="10" defaultRowHeight="11.25" x14ac:dyDescent="0.2"/>
  <cols>
    <col min="1" max="1" width="4.28515625" style="4" customWidth="1"/>
    <col min="2" max="2" width="21" style="3" bestFit="1" customWidth="1"/>
    <col min="3" max="3" width="33.42578125" style="3" customWidth="1"/>
    <col min="4" max="5" width="14.7109375" style="3" customWidth="1"/>
    <col min="6" max="6" width="13.85546875" style="3" customWidth="1"/>
    <col min="7" max="7" width="14.7109375" style="3" customWidth="1"/>
    <col min="8" max="8" width="9.42578125" style="3" customWidth="1"/>
    <col min="9" max="16384" width="11.42578125" style="3"/>
  </cols>
  <sheetData>
    <row r="2" spans="1:8" s="7" customFormat="1" ht="22.5" x14ac:dyDescent="0.2">
      <c r="A2" s="35" t="s">
        <v>31</v>
      </c>
      <c r="B2" s="35"/>
      <c r="C2" s="19" t="s">
        <v>1</v>
      </c>
      <c r="D2" s="19" t="s">
        <v>2</v>
      </c>
      <c r="E2" s="19" t="s">
        <v>32</v>
      </c>
      <c r="F2" s="19" t="s">
        <v>33</v>
      </c>
      <c r="G2" s="19" t="s">
        <v>34</v>
      </c>
      <c r="H2" s="20" t="s">
        <v>35</v>
      </c>
    </row>
    <row r="3" spans="1:8" x14ac:dyDescent="0.2">
      <c r="A3" s="4">
        <v>1</v>
      </c>
      <c r="B3" s="3" t="s">
        <v>5</v>
      </c>
      <c r="C3" s="3" t="s">
        <v>36</v>
      </c>
      <c r="D3" s="5">
        <v>178279454061.97</v>
      </c>
      <c r="E3" s="5">
        <v>176103507145.59</v>
      </c>
      <c r="F3" s="5">
        <v>0</v>
      </c>
      <c r="G3" s="5">
        <f>D3-E3-F3</f>
        <v>2175946916.3800049</v>
      </c>
      <c r="H3" s="6">
        <f>(E3+F3)/D3</f>
        <v>0.9877947409709722</v>
      </c>
    </row>
    <row r="4" spans="1:8" x14ac:dyDescent="0.2">
      <c r="C4" s="3" t="s">
        <v>37</v>
      </c>
      <c r="D4" s="5">
        <v>17531475524.23</v>
      </c>
      <c r="E4" s="5">
        <v>12286288666.42</v>
      </c>
      <c r="F4" s="5">
        <v>4592664382.2799997</v>
      </c>
      <c r="G4" s="5">
        <f t="shared" ref="G4:G9" si="0">D4-E4-F4</f>
        <v>652522475.52999973</v>
      </c>
      <c r="H4" s="6">
        <f t="shared" ref="H4:H8" si="1">(E4+F4)/D4</f>
        <v>0.96277994543995127</v>
      </c>
    </row>
    <row r="5" spans="1:8" x14ac:dyDescent="0.2">
      <c r="C5" s="3" t="s">
        <v>38</v>
      </c>
      <c r="D5" s="5">
        <v>5610913968.6800003</v>
      </c>
      <c r="E5" s="5">
        <v>4357486901.0699997</v>
      </c>
      <c r="F5" s="5">
        <v>933202407</v>
      </c>
      <c r="G5" s="5">
        <f t="shared" si="0"/>
        <v>320224660.61000061</v>
      </c>
      <c r="H5" s="6">
        <f t="shared" si="1"/>
        <v>0.94292825332958452</v>
      </c>
    </row>
    <row r="6" spans="1:8" x14ac:dyDescent="0.2">
      <c r="C6" s="3" t="s">
        <v>39</v>
      </c>
      <c r="D6" s="5">
        <v>256849799.69999999</v>
      </c>
      <c r="E6" s="5">
        <v>225211182.00999999</v>
      </c>
      <c r="F6" s="5">
        <v>0</v>
      </c>
      <c r="G6" s="5">
        <f t="shared" si="0"/>
        <v>31638617.689999998</v>
      </c>
      <c r="H6" s="6">
        <f t="shared" si="1"/>
        <v>0.87682054754586602</v>
      </c>
    </row>
    <row r="7" spans="1:8" x14ac:dyDescent="0.2">
      <c r="C7" s="3" t="s">
        <v>40</v>
      </c>
      <c r="D7" s="5">
        <v>22070637441.77</v>
      </c>
      <c r="E7" s="5">
        <v>11058358831.24</v>
      </c>
      <c r="F7" s="5">
        <v>8161739983.3800001</v>
      </c>
      <c r="G7" s="5">
        <f t="shared" si="0"/>
        <v>2850538627.1500006</v>
      </c>
      <c r="H7" s="6">
        <f t="shared" si="1"/>
        <v>0.87084475313997112</v>
      </c>
    </row>
    <row r="8" spans="1:8" x14ac:dyDescent="0.2">
      <c r="C8" s="3" t="s">
        <v>41</v>
      </c>
      <c r="D8" s="5">
        <v>33692057729.880001</v>
      </c>
      <c r="E8" s="5">
        <v>30953811966.349998</v>
      </c>
      <c r="F8" s="5">
        <v>324506.2</v>
      </c>
      <c r="G8" s="5">
        <f t="shared" si="0"/>
        <v>2737921257.3300028</v>
      </c>
      <c r="H8" s="5">
        <f t="shared" si="1"/>
        <v>0.91873689403951542</v>
      </c>
    </row>
    <row r="9" spans="1:8" x14ac:dyDescent="0.2">
      <c r="C9" s="3" t="s">
        <v>42</v>
      </c>
      <c r="D9" s="5">
        <v>120400000</v>
      </c>
      <c r="E9" s="5">
        <v>121485003.62</v>
      </c>
      <c r="F9" s="5">
        <v>0</v>
      </c>
      <c r="G9" s="5">
        <f t="shared" si="0"/>
        <v>-1085003.6200000048</v>
      </c>
      <c r="H9" s="5">
        <v>0</v>
      </c>
    </row>
    <row r="10" spans="1:8" s="8" customFormat="1" x14ac:dyDescent="0.2">
      <c r="A10" s="7"/>
      <c r="C10" s="8" t="s">
        <v>14</v>
      </c>
      <c r="D10" s="9">
        <f>SUM(D3:D9)</f>
        <v>257561788526.23001</v>
      </c>
      <c r="E10" s="9">
        <f t="shared" ref="E10:G10" si="2">SUM(E3:E9)</f>
        <v>235106149696.30002</v>
      </c>
      <c r="F10" s="9">
        <f t="shared" si="2"/>
        <v>13687931278.860001</v>
      </c>
      <c r="G10" s="9">
        <f t="shared" si="2"/>
        <v>8767707551.0700092</v>
      </c>
      <c r="H10" s="10">
        <f>(E10+F10)/D10</f>
        <v>0.96595881865381172</v>
      </c>
    </row>
    <row r="12" spans="1:8" x14ac:dyDescent="0.2">
      <c r="A12" s="4">
        <v>2</v>
      </c>
      <c r="B12" s="3" t="s">
        <v>15</v>
      </c>
      <c r="C12" s="3" t="s">
        <v>36</v>
      </c>
      <c r="D12" s="5">
        <v>921374345.91999996</v>
      </c>
      <c r="E12" s="5">
        <v>709148404.36000001</v>
      </c>
      <c r="F12" s="5">
        <v>0</v>
      </c>
      <c r="G12" s="5">
        <f t="shared" ref="G12:G17" si="3">D12-E12-F12</f>
        <v>212225941.55999994</v>
      </c>
      <c r="H12" s="6">
        <f>(E12+F12)/D12</f>
        <v>0.76966371757606233</v>
      </c>
    </row>
    <row r="13" spans="1:8" x14ac:dyDescent="0.2">
      <c r="C13" s="3" t="s">
        <v>37</v>
      </c>
      <c r="D13" s="5">
        <v>1373117057.01</v>
      </c>
      <c r="E13" s="5">
        <v>751608681.14999998</v>
      </c>
      <c r="F13" s="5">
        <v>128165131.08</v>
      </c>
      <c r="G13" s="5">
        <f t="shared" si="3"/>
        <v>493343244.78000003</v>
      </c>
      <c r="H13" s="6">
        <f t="shared" ref="H13:H18" si="4">(E13+F13)/D13</f>
        <v>0.64071290043234308</v>
      </c>
    </row>
    <row r="14" spans="1:8" x14ac:dyDescent="0.2">
      <c r="C14" s="3" t="s">
        <v>38</v>
      </c>
      <c r="D14" s="5">
        <v>607866405.19000006</v>
      </c>
      <c r="E14" s="5">
        <v>369699385.47000003</v>
      </c>
      <c r="F14" s="5">
        <v>54235013.060000002</v>
      </c>
      <c r="G14" s="5">
        <f t="shared" si="3"/>
        <v>183932006.66000003</v>
      </c>
      <c r="H14" s="6">
        <f t="shared" si="4"/>
        <v>0.69741376544323319</v>
      </c>
    </row>
    <row r="15" spans="1:8" x14ac:dyDescent="0.2">
      <c r="C15" s="3" t="s">
        <v>40</v>
      </c>
      <c r="D15" s="5">
        <v>669588270.03999996</v>
      </c>
      <c r="E15" s="5">
        <v>284197970</v>
      </c>
      <c r="F15" s="5">
        <v>224396325.90000001</v>
      </c>
      <c r="G15" s="5">
        <f t="shared" si="3"/>
        <v>160993974.13999996</v>
      </c>
      <c r="H15" s="6">
        <f t="shared" si="4"/>
        <v>0.75956273228863092</v>
      </c>
    </row>
    <row r="16" spans="1:8" x14ac:dyDescent="0.2">
      <c r="C16" s="3" t="s">
        <v>41</v>
      </c>
      <c r="D16" s="5">
        <v>247453035.22999999</v>
      </c>
      <c r="E16" s="5">
        <v>224151695.31999999</v>
      </c>
      <c r="F16" s="5">
        <v>0</v>
      </c>
      <c r="G16" s="5">
        <f t="shared" si="3"/>
        <v>23301339.909999996</v>
      </c>
      <c r="H16" s="6">
        <f t="shared" si="4"/>
        <v>0.90583530370382359</v>
      </c>
    </row>
    <row r="17" spans="1:8" x14ac:dyDescent="0.2">
      <c r="C17" s="3" t="s">
        <v>43</v>
      </c>
      <c r="D17" s="5">
        <v>1693938549.97</v>
      </c>
      <c r="E17" s="5">
        <v>0</v>
      </c>
      <c r="F17" s="5">
        <v>0</v>
      </c>
      <c r="G17" s="5">
        <f t="shared" si="3"/>
        <v>1693938549.97</v>
      </c>
      <c r="H17" s="6">
        <f t="shared" si="4"/>
        <v>0</v>
      </c>
    </row>
    <row r="18" spans="1:8" s="8" customFormat="1" x14ac:dyDescent="0.2">
      <c r="A18" s="7"/>
      <c r="C18" s="8" t="s">
        <v>14</v>
      </c>
      <c r="D18" s="9">
        <f>SUM(D12:D17)</f>
        <v>5513337663.3599997</v>
      </c>
      <c r="E18" s="9">
        <f t="shared" ref="E18:G18" si="5">SUM(E12:E17)</f>
        <v>2338806136.3000002</v>
      </c>
      <c r="F18" s="9">
        <f t="shared" si="5"/>
        <v>406796470.03999996</v>
      </c>
      <c r="G18" s="9">
        <f t="shared" si="5"/>
        <v>2767735057.02</v>
      </c>
      <c r="H18" s="10">
        <f t="shared" si="4"/>
        <v>0.49799282648448279</v>
      </c>
    </row>
    <row r="20" spans="1:8" x14ac:dyDescent="0.2">
      <c r="A20" s="4">
        <v>3</v>
      </c>
      <c r="B20" s="3" t="s">
        <v>44</v>
      </c>
      <c r="C20" s="3" t="s">
        <v>37</v>
      </c>
      <c r="D20" s="5">
        <v>1441393396.5</v>
      </c>
      <c r="E20" s="5">
        <v>441768126.87</v>
      </c>
      <c r="F20" s="5">
        <v>54048389.399999999</v>
      </c>
      <c r="G20" s="5">
        <f t="shared" ref="G20:G24" si="6">D20-E20-F20</f>
        <v>945576880.23000002</v>
      </c>
      <c r="H20" s="6">
        <f>(E20+F20)/D20</f>
        <v>0.3439841735600736</v>
      </c>
    </row>
    <row r="21" spans="1:8" x14ac:dyDescent="0.2">
      <c r="C21" s="3" t="s">
        <v>38</v>
      </c>
      <c r="D21" s="5">
        <v>1894500</v>
      </c>
      <c r="E21" s="5">
        <v>1894500</v>
      </c>
      <c r="F21" s="5">
        <v>0</v>
      </c>
      <c r="G21" s="5">
        <f t="shared" si="6"/>
        <v>0</v>
      </c>
      <c r="H21" s="6">
        <f t="shared" ref="H21" si="7">(E21+F21)/D21</f>
        <v>1</v>
      </c>
    </row>
    <row r="22" spans="1:8" x14ac:dyDescent="0.2">
      <c r="C22" s="3" t="s">
        <v>39</v>
      </c>
      <c r="D22" s="5">
        <v>2356868988</v>
      </c>
      <c r="E22" s="5">
        <v>2323949623.98</v>
      </c>
      <c r="F22" s="5">
        <v>0</v>
      </c>
      <c r="G22" s="5">
        <f t="shared" si="6"/>
        <v>32919364.019999981</v>
      </c>
      <c r="H22" s="5">
        <v>0</v>
      </c>
    </row>
    <row r="23" spans="1:8" x14ac:dyDescent="0.2">
      <c r="C23" s="3" t="s">
        <v>40</v>
      </c>
      <c r="D23" s="5">
        <v>26286050722.43</v>
      </c>
      <c r="E23" s="5">
        <v>2141734468.8499999</v>
      </c>
      <c r="F23" s="5">
        <v>4035408375.4299998</v>
      </c>
      <c r="G23" s="5">
        <f t="shared" si="6"/>
        <v>20108907878.150002</v>
      </c>
      <c r="H23" s="5">
        <f t="shared" ref="H23:H25" si="8">(E23+F23)/D23</f>
        <v>0.23499699173177876</v>
      </c>
    </row>
    <row r="24" spans="1:8" x14ac:dyDescent="0.2">
      <c r="C24" s="3" t="s">
        <v>42</v>
      </c>
      <c r="D24" s="5">
        <v>191029106</v>
      </c>
      <c r="E24" s="5">
        <v>223948470.84999999</v>
      </c>
      <c r="F24" s="5">
        <v>0</v>
      </c>
      <c r="G24" s="5">
        <f t="shared" si="6"/>
        <v>-32919364.849999994</v>
      </c>
      <c r="H24" s="6">
        <v>0</v>
      </c>
    </row>
    <row r="25" spans="1:8" s="8" customFormat="1" x14ac:dyDescent="0.2">
      <c r="A25" s="7"/>
      <c r="C25" s="8" t="s">
        <v>14</v>
      </c>
      <c r="D25" s="9">
        <f>SUM(D20:D24)</f>
        <v>30277236712.93</v>
      </c>
      <c r="E25" s="9">
        <f t="shared" ref="E25:G25" si="9">SUM(E20:E24)</f>
        <v>5133295190.5500002</v>
      </c>
      <c r="F25" s="9">
        <f t="shared" si="9"/>
        <v>4089456764.8299999</v>
      </c>
      <c r="G25" s="9">
        <f t="shared" si="9"/>
        <v>21054484757.550003</v>
      </c>
      <c r="H25" s="10">
        <f t="shared" si="8"/>
        <v>0.30461009512936799</v>
      </c>
    </row>
    <row r="27" spans="1:8" x14ac:dyDescent="0.2">
      <c r="A27" s="4">
        <v>4</v>
      </c>
      <c r="B27" s="3" t="s">
        <v>16</v>
      </c>
      <c r="C27" s="3" t="s">
        <v>45</v>
      </c>
      <c r="D27" s="5">
        <v>20614361.699999999</v>
      </c>
      <c r="E27" s="5">
        <v>12463675.949999999</v>
      </c>
      <c r="F27" s="5">
        <v>0</v>
      </c>
      <c r="G27" s="5">
        <f t="shared" ref="G27" si="10">D27-E27-F27</f>
        <v>8150685.75</v>
      </c>
      <c r="H27" s="6">
        <f>(E27+F27)/D27</f>
        <v>0.60461129630804911</v>
      </c>
    </row>
    <row r="28" spans="1:8" s="8" customFormat="1" x14ac:dyDescent="0.2">
      <c r="A28" s="7"/>
      <c r="C28" s="8" t="s">
        <v>14</v>
      </c>
      <c r="D28" s="9">
        <f>SUM(D27)</f>
        <v>20614361.699999999</v>
      </c>
      <c r="E28" s="9">
        <f t="shared" ref="E28:G28" si="11">SUM(E27)</f>
        <v>12463675.949999999</v>
      </c>
      <c r="F28" s="9">
        <f t="shared" si="11"/>
        <v>0</v>
      </c>
      <c r="G28" s="9">
        <f t="shared" si="11"/>
        <v>8150685.75</v>
      </c>
      <c r="H28" s="10">
        <f>(E28+F28)/D28</f>
        <v>0.60461129630804911</v>
      </c>
    </row>
    <row r="30" spans="1:8" x14ac:dyDescent="0.2">
      <c r="A30" s="4">
        <v>5</v>
      </c>
      <c r="B30" s="3" t="s">
        <v>18</v>
      </c>
      <c r="C30" s="3" t="s">
        <v>36</v>
      </c>
      <c r="D30" s="5">
        <v>3160301922.4099998</v>
      </c>
      <c r="E30" s="5">
        <v>2800857442.3600001</v>
      </c>
      <c r="F30" s="5">
        <v>0</v>
      </c>
      <c r="G30" s="5">
        <f t="shared" ref="G30:G36" si="12">D30-E30-F30</f>
        <v>359444480.04999971</v>
      </c>
      <c r="H30" s="6">
        <f t="shared" ref="H30:H37" si="13">(E30+F30)/D30</f>
        <v>0.88626261386573701</v>
      </c>
    </row>
    <row r="31" spans="1:8" x14ac:dyDescent="0.2">
      <c r="C31" s="3" t="s">
        <v>37</v>
      </c>
      <c r="D31" s="5">
        <v>1896468945.6700001</v>
      </c>
      <c r="E31" s="5">
        <v>1085527447.0599999</v>
      </c>
      <c r="F31" s="5">
        <v>343643450.81</v>
      </c>
      <c r="G31" s="5">
        <f t="shared" si="12"/>
        <v>467298047.80000013</v>
      </c>
      <c r="H31" s="6">
        <f t="shared" si="13"/>
        <v>0.75359572912230877</v>
      </c>
    </row>
    <row r="32" spans="1:8" x14ac:dyDescent="0.2">
      <c r="C32" s="3" t="s">
        <v>38</v>
      </c>
      <c r="D32" s="5">
        <v>722053177.19000006</v>
      </c>
      <c r="E32" s="5">
        <v>437211113.80000001</v>
      </c>
      <c r="F32" s="5">
        <v>143134411.13999999</v>
      </c>
      <c r="G32" s="5">
        <f t="shared" si="12"/>
        <v>141707652.25000006</v>
      </c>
      <c r="H32" s="6">
        <f t="shared" si="13"/>
        <v>0.80374346831146037</v>
      </c>
    </row>
    <row r="33" spans="1:8" x14ac:dyDescent="0.2">
      <c r="C33" s="3" t="s">
        <v>39</v>
      </c>
      <c r="D33" s="5">
        <v>56500000</v>
      </c>
      <c r="E33" s="5">
        <v>4937297.71</v>
      </c>
      <c r="F33" s="5">
        <v>0</v>
      </c>
      <c r="G33" s="5">
        <f t="shared" si="12"/>
        <v>51562702.289999999</v>
      </c>
      <c r="H33" s="6">
        <f t="shared" si="13"/>
        <v>8.7385800176991144E-2</v>
      </c>
    </row>
    <row r="34" spans="1:8" x14ac:dyDescent="0.2">
      <c r="C34" s="3" t="s">
        <v>40</v>
      </c>
      <c r="D34" s="5">
        <v>6486097610.1999998</v>
      </c>
      <c r="E34" s="5">
        <v>1698621288.4200001</v>
      </c>
      <c r="F34" s="5">
        <v>2045084714.5899999</v>
      </c>
      <c r="G34" s="5">
        <f t="shared" si="12"/>
        <v>2742391607.1899996</v>
      </c>
      <c r="H34" s="6">
        <f t="shared" si="13"/>
        <v>0.5771892789776506</v>
      </c>
    </row>
    <row r="35" spans="1:8" x14ac:dyDescent="0.2">
      <c r="C35" s="3" t="s">
        <v>41</v>
      </c>
      <c r="D35" s="5">
        <v>911838719.75999999</v>
      </c>
      <c r="E35" s="5">
        <v>853010219.25999999</v>
      </c>
      <c r="F35" s="5">
        <v>0</v>
      </c>
      <c r="G35" s="5">
        <f t="shared" si="12"/>
        <v>58828500.5</v>
      </c>
      <c r="H35" s="6">
        <f t="shared" si="13"/>
        <v>0.93548365601815642</v>
      </c>
    </row>
    <row r="36" spans="1:8" x14ac:dyDescent="0.2">
      <c r="C36" s="3" t="s">
        <v>43</v>
      </c>
      <c r="D36" s="5">
        <v>1515336171.8</v>
      </c>
      <c r="E36" s="5">
        <v>0</v>
      </c>
      <c r="F36" s="5">
        <v>0</v>
      </c>
      <c r="G36" s="5">
        <f t="shared" si="12"/>
        <v>1515336171.8</v>
      </c>
      <c r="H36" s="6">
        <f t="shared" si="13"/>
        <v>0</v>
      </c>
    </row>
    <row r="37" spans="1:8" s="8" customFormat="1" x14ac:dyDescent="0.2">
      <c r="A37" s="7"/>
      <c r="C37" s="8" t="s">
        <v>14</v>
      </c>
      <c r="D37" s="9">
        <f>SUM(D30:D36)</f>
        <v>14748596547.030001</v>
      </c>
      <c r="E37" s="9">
        <f t="shared" ref="E37:G37" si="14">SUM(E30:E36)</f>
        <v>6880164808.6100006</v>
      </c>
      <c r="F37" s="9">
        <f t="shared" si="14"/>
        <v>2531862576.54</v>
      </c>
      <c r="G37" s="9">
        <f t="shared" si="14"/>
        <v>5336569161.8799992</v>
      </c>
      <c r="H37" s="10">
        <f t="shared" si="13"/>
        <v>0.63816427245379825</v>
      </c>
    </row>
    <row r="38" spans="1:8" s="32" customFormat="1" x14ac:dyDescent="0.2">
      <c r="A38" s="31"/>
    </row>
    <row r="39" spans="1:8" x14ac:dyDescent="0.2">
      <c r="A39" s="4">
        <v>6</v>
      </c>
      <c r="B39" s="3" t="s">
        <v>22</v>
      </c>
      <c r="C39" s="3" t="s">
        <v>36</v>
      </c>
      <c r="D39" s="5">
        <v>231417189.33000001</v>
      </c>
      <c r="E39" s="5">
        <v>204701347.22999999</v>
      </c>
      <c r="F39" s="5">
        <v>0</v>
      </c>
      <c r="G39" s="5">
        <f t="shared" ref="G39:G44" si="15">D39-E39-F39</f>
        <v>26715842.100000024</v>
      </c>
      <c r="H39" s="6">
        <f>(E39+F39)/D39</f>
        <v>0.88455549833031921</v>
      </c>
    </row>
    <row r="40" spans="1:8" x14ac:dyDescent="0.2">
      <c r="C40" s="3" t="s">
        <v>37</v>
      </c>
      <c r="D40" s="5">
        <v>182086925.97</v>
      </c>
      <c r="E40" s="5">
        <v>130967891.48999999</v>
      </c>
      <c r="F40" s="5">
        <v>5183273.8</v>
      </c>
      <c r="G40" s="5">
        <f t="shared" si="15"/>
        <v>45935760.680000007</v>
      </c>
      <c r="H40" s="6">
        <f t="shared" ref="H40:H52" si="16">(E40+F40)/D40</f>
        <v>0.74772620035571236</v>
      </c>
    </row>
    <row r="41" spans="1:8" x14ac:dyDescent="0.2">
      <c r="C41" s="3" t="s">
        <v>38</v>
      </c>
      <c r="D41" s="5">
        <v>79375806.409999996</v>
      </c>
      <c r="E41" s="5">
        <v>43241172.119999997</v>
      </c>
      <c r="F41" s="5">
        <v>7533710.0899999999</v>
      </c>
      <c r="G41" s="5">
        <f t="shared" si="15"/>
        <v>28600924.199999999</v>
      </c>
      <c r="H41" s="6">
        <f t="shared" si="16"/>
        <v>0.6396770566050366</v>
      </c>
    </row>
    <row r="42" spans="1:8" x14ac:dyDescent="0.2">
      <c r="C42" s="3" t="s">
        <v>40</v>
      </c>
      <c r="D42" s="5">
        <v>161997642.63999999</v>
      </c>
      <c r="E42" s="5">
        <v>41378157.670000002</v>
      </c>
      <c r="F42" s="5">
        <v>47586237.729999997</v>
      </c>
      <c r="G42" s="5">
        <f t="shared" si="15"/>
        <v>73033247.23999998</v>
      </c>
      <c r="H42" s="6">
        <f t="shared" si="16"/>
        <v>0.54917092588625838</v>
      </c>
    </row>
    <row r="43" spans="1:8" x14ac:dyDescent="0.2">
      <c r="C43" s="3" t="s">
        <v>41</v>
      </c>
      <c r="D43" s="5">
        <v>56479490.520000003</v>
      </c>
      <c r="E43" s="5">
        <v>29233405.149999999</v>
      </c>
      <c r="F43" s="5">
        <v>0</v>
      </c>
      <c r="G43" s="5">
        <f t="shared" si="15"/>
        <v>27246085.370000005</v>
      </c>
      <c r="H43" s="6">
        <f t="shared" si="16"/>
        <v>0.51759328706494145</v>
      </c>
    </row>
    <row r="44" spans="1:8" x14ac:dyDescent="0.2">
      <c r="C44" s="3" t="s">
        <v>43</v>
      </c>
      <c r="D44" s="5">
        <v>204252836.43000001</v>
      </c>
      <c r="E44" s="5">
        <v>0</v>
      </c>
      <c r="F44" s="5">
        <v>0</v>
      </c>
      <c r="G44" s="5">
        <f t="shared" si="15"/>
        <v>204252836.43000001</v>
      </c>
      <c r="H44" s="6">
        <f t="shared" si="16"/>
        <v>0</v>
      </c>
    </row>
    <row r="45" spans="1:8" s="8" customFormat="1" x14ac:dyDescent="0.2">
      <c r="A45" s="7"/>
      <c r="C45" s="8" t="s">
        <v>14</v>
      </c>
      <c r="D45" s="9">
        <f>SUM(D39:D44)</f>
        <v>915609891.29999995</v>
      </c>
      <c r="E45" s="9">
        <f t="shared" ref="E45:G45" si="17">SUM(E39:E44)</f>
        <v>449521973.65999997</v>
      </c>
      <c r="F45" s="9">
        <f t="shared" si="17"/>
        <v>60303221.619999997</v>
      </c>
      <c r="G45" s="9">
        <f t="shared" si="17"/>
        <v>405784696.02000004</v>
      </c>
      <c r="H45" s="10">
        <f t="shared" si="16"/>
        <v>0.55681486201087305</v>
      </c>
    </row>
    <row r="47" spans="1:8" ht="22.5" x14ac:dyDescent="0.2">
      <c r="A47" s="4">
        <v>7</v>
      </c>
      <c r="B47" s="18" t="s">
        <v>23</v>
      </c>
      <c r="C47" s="3" t="s">
        <v>36</v>
      </c>
      <c r="D47" s="5">
        <v>1466440867.8399999</v>
      </c>
      <c r="E47" s="5">
        <v>1507694420.76</v>
      </c>
      <c r="F47" s="5">
        <v>0</v>
      </c>
      <c r="G47" s="5">
        <f t="shared" ref="G47:G51" si="18">D47-E47-F47</f>
        <v>-41253552.920000076</v>
      </c>
      <c r="H47" s="6">
        <f t="shared" si="16"/>
        <v>1.028131753434262</v>
      </c>
    </row>
    <row r="48" spans="1:8" x14ac:dyDescent="0.2">
      <c r="C48" s="3" t="s">
        <v>37</v>
      </c>
      <c r="D48" s="5">
        <v>650212300.03999996</v>
      </c>
      <c r="E48" s="5">
        <v>626974428.29999995</v>
      </c>
      <c r="F48" s="5">
        <v>395000</v>
      </c>
      <c r="G48" s="5">
        <f t="shared" si="18"/>
        <v>22842871.74000001</v>
      </c>
      <c r="H48" s="6">
        <f t="shared" si="16"/>
        <v>0.96486859485956389</v>
      </c>
    </row>
    <row r="49" spans="1:8" x14ac:dyDescent="0.2">
      <c r="C49" s="3" t="s">
        <v>38</v>
      </c>
      <c r="D49" s="5">
        <v>41134788.18</v>
      </c>
      <c r="E49" s="5">
        <v>33434387.710000001</v>
      </c>
      <c r="F49" s="5">
        <v>1031303.95</v>
      </c>
      <c r="G49" s="5">
        <f t="shared" si="18"/>
        <v>6669096.5199999986</v>
      </c>
      <c r="H49" s="6">
        <f t="shared" si="16"/>
        <v>0.83787210740415208</v>
      </c>
    </row>
    <row r="50" spans="1:8" x14ac:dyDescent="0.2">
      <c r="C50" s="3" t="s">
        <v>40</v>
      </c>
      <c r="D50" s="5">
        <v>135215382.66999999</v>
      </c>
      <c r="E50" s="5">
        <v>43431721.850000001</v>
      </c>
      <c r="F50" s="5">
        <v>49698788.619999997</v>
      </c>
      <c r="G50" s="5">
        <f t="shared" si="18"/>
        <v>42084872.199999996</v>
      </c>
      <c r="H50" s="6">
        <f t="shared" si="16"/>
        <v>0.68875677183334783</v>
      </c>
    </row>
    <row r="51" spans="1:8" x14ac:dyDescent="0.2">
      <c r="C51" s="3" t="s">
        <v>41</v>
      </c>
      <c r="D51" s="5">
        <v>131191355.55</v>
      </c>
      <c r="E51" s="5">
        <v>122274249.87</v>
      </c>
      <c r="F51" s="5">
        <v>734926.5</v>
      </c>
      <c r="G51" s="5">
        <f t="shared" si="18"/>
        <v>8182179.1799999923</v>
      </c>
      <c r="H51" s="6">
        <f t="shared" si="16"/>
        <v>0.93763172012593787</v>
      </c>
    </row>
    <row r="52" spans="1:8" s="8" customFormat="1" x14ac:dyDescent="0.2">
      <c r="A52" s="7"/>
      <c r="C52" s="8" t="s">
        <v>14</v>
      </c>
      <c r="D52" s="9">
        <f>SUM(D47:D51)</f>
        <v>2424194694.2800002</v>
      </c>
      <c r="E52" s="9">
        <f>SUM(E47:E51)</f>
        <v>2333809208.4899998</v>
      </c>
      <c r="F52" s="9">
        <f>SUM(F47:F51)</f>
        <v>51860019.07</v>
      </c>
      <c r="G52" s="9">
        <f>SUM(G47:G51)</f>
        <v>38525466.719999924</v>
      </c>
      <c r="H52" s="10">
        <f t="shared" si="16"/>
        <v>0.98410793208528058</v>
      </c>
    </row>
    <row r="54" spans="1:8" x14ac:dyDescent="0.2">
      <c r="A54" s="4">
        <v>8</v>
      </c>
      <c r="B54" s="3" t="s">
        <v>24</v>
      </c>
      <c r="C54" s="3" t="s">
        <v>36</v>
      </c>
      <c r="D54" s="5">
        <v>304328678.81</v>
      </c>
      <c r="E54" s="5">
        <v>245811295.72999999</v>
      </c>
      <c r="F54" s="5">
        <v>0</v>
      </c>
      <c r="G54" s="5">
        <f t="shared" ref="G54:G59" si="19">D54-E54-F54</f>
        <v>58517383.080000013</v>
      </c>
      <c r="H54" s="6">
        <f>(E54+F54)/D54</f>
        <v>0.80771650141939511</v>
      </c>
    </row>
    <row r="55" spans="1:8" x14ac:dyDescent="0.2">
      <c r="C55" s="3" t="s">
        <v>37</v>
      </c>
      <c r="D55" s="5">
        <v>508811983.06</v>
      </c>
      <c r="E55" s="5">
        <v>176756634.13</v>
      </c>
      <c r="F55" s="5">
        <v>116200166.91</v>
      </c>
      <c r="G55" s="5">
        <f t="shared" si="19"/>
        <v>215855182.02000001</v>
      </c>
      <c r="H55" s="6">
        <f t="shared" ref="H55:H60" si="20">(E55+F55)/D55</f>
        <v>0.57576631603319373</v>
      </c>
    </row>
    <row r="56" spans="1:8" x14ac:dyDescent="0.2">
      <c r="C56" s="3" t="s">
        <v>38</v>
      </c>
      <c r="D56" s="5">
        <v>197733376.81999999</v>
      </c>
      <c r="E56" s="5">
        <v>47609664.399999999</v>
      </c>
      <c r="F56" s="5">
        <v>16131079.75</v>
      </c>
      <c r="G56" s="5">
        <f t="shared" si="19"/>
        <v>133992632.66999999</v>
      </c>
      <c r="H56" s="6">
        <f t="shared" si="20"/>
        <v>0.32235703033597746</v>
      </c>
    </row>
    <row r="57" spans="1:8" x14ac:dyDescent="0.2">
      <c r="C57" s="3" t="s">
        <v>40</v>
      </c>
      <c r="D57" s="5">
        <v>1221761684.5799999</v>
      </c>
      <c r="E57" s="5">
        <v>247254370.22</v>
      </c>
      <c r="F57" s="5">
        <v>430209042.43000001</v>
      </c>
      <c r="G57" s="5">
        <f t="shared" si="19"/>
        <v>544298271.92999983</v>
      </c>
      <c r="H57" s="6">
        <f t="shared" si="20"/>
        <v>0.55449718320712349</v>
      </c>
    </row>
    <row r="58" spans="1:8" x14ac:dyDescent="0.2">
      <c r="C58" s="3" t="s">
        <v>41</v>
      </c>
      <c r="D58" s="5">
        <v>323230011.31</v>
      </c>
      <c r="E58" s="5">
        <v>254290697.91999999</v>
      </c>
      <c r="F58" s="5">
        <v>0</v>
      </c>
      <c r="G58" s="5">
        <f t="shared" si="19"/>
        <v>68939313.390000015</v>
      </c>
      <c r="H58" s="6">
        <f t="shared" si="20"/>
        <v>0.78671747369435185</v>
      </c>
    </row>
    <row r="59" spans="1:8" x14ac:dyDescent="0.2">
      <c r="C59" s="3" t="s">
        <v>43</v>
      </c>
      <c r="D59" s="5">
        <v>5194430144.1700001</v>
      </c>
      <c r="E59" s="5">
        <v>0</v>
      </c>
      <c r="F59" s="5">
        <v>0</v>
      </c>
      <c r="G59" s="5">
        <f t="shared" si="19"/>
        <v>5194430144.1700001</v>
      </c>
      <c r="H59" s="6">
        <f t="shared" si="20"/>
        <v>0</v>
      </c>
    </row>
    <row r="60" spans="1:8" s="8" customFormat="1" x14ac:dyDescent="0.2">
      <c r="A60" s="7"/>
      <c r="C60" s="8" t="s">
        <v>14</v>
      </c>
      <c r="D60" s="9">
        <f>SUM(D54:D59)</f>
        <v>7750295878.75</v>
      </c>
      <c r="E60" s="9">
        <f t="shared" ref="E60:G60" si="21">SUM(E54:E59)</f>
        <v>971722662.39999998</v>
      </c>
      <c r="F60" s="9">
        <f t="shared" si="21"/>
        <v>562540289.09000003</v>
      </c>
      <c r="G60" s="9">
        <f t="shared" si="21"/>
        <v>6216032927.2600002</v>
      </c>
      <c r="H60" s="10">
        <f t="shared" si="20"/>
        <v>0.19796185532692881</v>
      </c>
    </row>
    <row r="62" spans="1:8" ht="22.5" x14ac:dyDescent="0.2">
      <c r="A62" s="4">
        <v>9</v>
      </c>
      <c r="B62" s="18" t="s">
        <v>25</v>
      </c>
      <c r="C62" s="3" t="s">
        <v>36</v>
      </c>
      <c r="D62" s="5">
        <v>1545946124.8299999</v>
      </c>
      <c r="E62" s="5">
        <v>1327968239.01</v>
      </c>
      <c r="F62" s="5">
        <v>0</v>
      </c>
      <c r="G62" s="5">
        <f t="shared" ref="G62:G66" si="22">D62-E62-F62</f>
        <v>217977885.81999993</v>
      </c>
      <c r="H62" s="6">
        <f>(E62+F62)/D62</f>
        <v>0.8590003349282499</v>
      </c>
    </row>
    <row r="63" spans="1:8" x14ac:dyDescent="0.2">
      <c r="C63" s="3" t="s">
        <v>37</v>
      </c>
      <c r="D63" s="5">
        <v>1911774474</v>
      </c>
      <c r="E63" s="5">
        <v>570074659.15999997</v>
      </c>
      <c r="F63" s="5">
        <v>490554262.07999998</v>
      </c>
      <c r="G63" s="5">
        <f t="shared" si="22"/>
        <v>851145552.76000023</v>
      </c>
      <c r="H63" s="6">
        <f t="shared" ref="H63:H72" si="23">(E63+F63)/D63</f>
        <v>0.55478767797377759</v>
      </c>
    </row>
    <row r="64" spans="1:8" x14ac:dyDescent="0.2">
      <c r="C64" s="3" t="s">
        <v>38</v>
      </c>
      <c r="D64" s="5">
        <v>1185753850.5899999</v>
      </c>
      <c r="E64" s="5">
        <v>396981118.68000001</v>
      </c>
      <c r="F64" s="5">
        <v>62923636.25</v>
      </c>
      <c r="G64" s="5">
        <f t="shared" si="22"/>
        <v>725849095.65999985</v>
      </c>
      <c r="H64" s="6">
        <f t="shared" si="23"/>
        <v>0.38785853801036657</v>
      </c>
    </row>
    <row r="65" spans="1:8" x14ac:dyDescent="0.2">
      <c r="C65" s="3" t="s">
        <v>40</v>
      </c>
      <c r="D65" s="5">
        <v>3077798055.9000001</v>
      </c>
      <c r="E65" s="5">
        <v>484592580.5</v>
      </c>
      <c r="F65" s="5">
        <v>397461910.55000001</v>
      </c>
      <c r="G65" s="5">
        <f t="shared" si="22"/>
        <v>2195743564.8499999</v>
      </c>
      <c r="H65" s="6">
        <f t="shared" si="23"/>
        <v>0.28658621359485925</v>
      </c>
    </row>
    <row r="66" spans="1:8" x14ac:dyDescent="0.2">
      <c r="C66" s="3" t="s">
        <v>41</v>
      </c>
      <c r="D66" s="5">
        <v>727417714.00999999</v>
      </c>
      <c r="E66" s="5">
        <v>647365141.40999997</v>
      </c>
      <c r="F66" s="5">
        <v>0</v>
      </c>
      <c r="G66" s="5">
        <f t="shared" si="22"/>
        <v>80052572.600000024</v>
      </c>
      <c r="H66" s="6">
        <f t="shared" si="23"/>
        <v>0.88994965195623554</v>
      </c>
    </row>
    <row r="67" spans="1:8" s="8" customFormat="1" x14ac:dyDescent="0.2">
      <c r="A67" s="7"/>
      <c r="C67" s="8" t="s">
        <v>14</v>
      </c>
      <c r="D67" s="9">
        <f>SUM(D62:D66)</f>
        <v>8448690219.3299999</v>
      </c>
      <c r="E67" s="9">
        <f>SUM(E62:E66)</f>
        <v>3426981738.7599998</v>
      </c>
      <c r="F67" s="9">
        <f>SUM(F62:F66)</f>
        <v>950939808.87999988</v>
      </c>
      <c r="G67" s="9">
        <f>SUM(G62:G66)</f>
        <v>4070768671.6900001</v>
      </c>
      <c r="H67" s="10">
        <f t="shared" si="23"/>
        <v>0.51817754397286664</v>
      </c>
    </row>
    <row r="69" spans="1:8" ht="22.5" x14ac:dyDescent="0.2">
      <c r="A69" s="4">
        <v>10</v>
      </c>
      <c r="B69" s="18" t="s">
        <v>26</v>
      </c>
      <c r="C69" s="3" t="s">
        <v>37</v>
      </c>
      <c r="D69" s="5">
        <v>181095767.08000001</v>
      </c>
      <c r="E69" s="5">
        <v>32374074.550000001</v>
      </c>
      <c r="F69" s="5">
        <v>151923374.08000001</v>
      </c>
      <c r="G69" s="5">
        <f t="shared" ref="G69:G70" si="24">D69-E69-F69</f>
        <v>-3201681.5500000119</v>
      </c>
      <c r="H69" s="33" t="s">
        <v>51</v>
      </c>
    </row>
    <row r="70" spans="1:8" x14ac:dyDescent="0.2">
      <c r="C70" s="3" t="s">
        <v>40</v>
      </c>
      <c r="D70" s="5">
        <v>9341970294.7900009</v>
      </c>
      <c r="E70" s="5">
        <v>2610559519.3499999</v>
      </c>
      <c r="F70" s="5">
        <v>2994909356.8299999</v>
      </c>
      <c r="G70" s="5">
        <f t="shared" si="24"/>
        <v>3736501418.6100006</v>
      </c>
      <c r="H70" s="6">
        <f>(E70+F70)/D70</f>
        <v>0.6000306893831765</v>
      </c>
    </row>
    <row r="71" spans="1:8" s="8" customFormat="1" x14ac:dyDescent="0.2">
      <c r="A71" s="7"/>
      <c r="C71" s="8" t="s">
        <v>14</v>
      </c>
      <c r="D71" s="9">
        <f>SUM(D69:D70)</f>
        <v>9523066061.8700008</v>
      </c>
      <c r="E71" s="9">
        <f t="shared" ref="E71:G71" si="25">SUM(E69:E70)</f>
        <v>2642933593.9000001</v>
      </c>
      <c r="F71" s="9">
        <f t="shared" si="25"/>
        <v>3146832730.9099998</v>
      </c>
      <c r="G71" s="9">
        <f t="shared" si="25"/>
        <v>3733299737.0600004</v>
      </c>
      <c r="H71" s="10">
        <f t="shared" si="23"/>
        <v>0.60797292460166863</v>
      </c>
    </row>
    <row r="72" spans="1:8" s="8" customFormat="1" x14ac:dyDescent="0.2">
      <c r="A72" s="35" t="s">
        <v>27</v>
      </c>
      <c r="B72" s="35"/>
      <c r="C72" s="35"/>
      <c r="D72" s="12">
        <f>D10+D18+D25+D28+D37+D45+D52+D60+D67+D71</f>
        <v>337183430556.78009</v>
      </c>
      <c r="E72" s="12">
        <f>E10+E18+E25+E28+E37+E45+E52+E60+E67+E71</f>
        <v>259295848684.92001</v>
      </c>
      <c r="F72" s="12">
        <f>F10+F18+F25+F28+F37+F45+F52+F60+F67+F71</f>
        <v>25488523159.840004</v>
      </c>
      <c r="G72" s="12">
        <f>G10+G18+G25+G28+G37+G45+G52+G60+G67+G71</f>
        <v>52399058712.020012</v>
      </c>
      <c r="H72" s="13">
        <f t="shared" si="23"/>
        <v>0.84459776500436212</v>
      </c>
    </row>
  </sheetData>
  <mergeCells count="2">
    <mergeCell ref="A72:C72"/>
    <mergeCell ref="A2:B2"/>
  </mergeCells>
  <pageMargins left="0.7" right="0.7" top="0.75" bottom="0.75" header="0.3" footer="0.3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workbookViewId="0">
      <selection activeCell="B3" sqref="B3:G13"/>
    </sheetView>
  </sheetViews>
  <sheetFormatPr baseColWidth="10" defaultRowHeight="11.25" x14ac:dyDescent="0.2"/>
  <cols>
    <col min="1" max="1" width="5.7109375" style="3" customWidth="1"/>
    <col min="2" max="2" width="33.42578125" style="3" customWidth="1"/>
    <col min="3" max="3" width="14.7109375" style="3" customWidth="1"/>
    <col min="4" max="4" width="14.7109375" style="3" bestFit="1" customWidth="1"/>
    <col min="5" max="5" width="13.85546875" style="3" customWidth="1"/>
    <col min="6" max="6" width="14.7109375" style="3" customWidth="1"/>
    <col min="7" max="7" width="9.140625" style="3" customWidth="1"/>
    <col min="8" max="16384" width="11.42578125" style="3"/>
  </cols>
  <sheetData>
    <row r="3" spans="2:7" ht="33.75" x14ac:dyDescent="0.2">
      <c r="B3" s="22" t="s">
        <v>1</v>
      </c>
      <c r="C3" s="22" t="s">
        <v>2</v>
      </c>
      <c r="D3" s="22" t="s">
        <v>32</v>
      </c>
      <c r="E3" s="22" t="s">
        <v>33</v>
      </c>
      <c r="F3" s="22" t="s">
        <v>34</v>
      </c>
      <c r="G3" s="21" t="s">
        <v>35</v>
      </c>
    </row>
    <row r="4" spans="2:7" x14ac:dyDescent="0.2">
      <c r="B4" s="15" t="s">
        <v>36</v>
      </c>
      <c r="C4" s="25">
        <v>185909263191.10999</v>
      </c>
      <c r="D4" s="25">
        <v>182899688295.04001</v>
      </c>
      <c r="E4" s="25">
        <v>0</v>
      </c>
      <c r="F4" s="25">
        <f>C4-(D4+E4)</f>
        <v>3009574896.0699768</v>
      </c>
      <c r="G4" s="27">
        <f>(D4+E4)/C4</f>
        <v>0.98381159257795447</v>
      </c>
    </row>
    <row r="5" spans="2:7" x14ac:dyDescent="0.2">
      <c r="B5" s="15" t="s">
        <v>37</v>
      </c>
      <c r="C5" s="16">
        <v>25676436373.560001</v>
      </c>
      <c r="D5" s="16">
        <v>16102340609.129999</v>
      </c>
      <c r="E5" s="16">
        <v>5882777430.4399996</v>
      </c>
      <c r="F5" s="25">
        <f t="shared" ref="F5:F12" si="0">C5-(D5+E5)</f>
        <v>3691318333.9900017</v>
      </c>
      <c r="G5" s="27">
        <f t="shared" ref="G5:G13" si="1">(D5+E5)/C5</f>
        <v>0.85623712417541353</v>
      </c>
    </row>
    <row r="6" spans="2:7" x14ac:dyDescent="0.2">
      <c r="B6" s="15" t="s">
        <v>38</v>
      </c>
      <c r="C6" s="16">
        <v>8446725873.0600004</v>
      </c>
      <c r="D6" s="16">
        <v>5687558243.25</v>
      </c>
      <c r="E6" s="16">
        <v>1218191561.24</v>
      </c>
      <c r="F6" s="25">
        <f t="shared" si="0"/>
        <v>1540976068.5700006</v>
      </c>
      <c r="G6" s="27">
        <f t="shared" si="1"/>
        <v>0.81756528011820628</v>
      </c>
    </row>
    <row r="7" spans="2:7" x14ac:dyDescent="0.2">
      <c r="B7" s="15" t="s">
        <v>39</v>
      </c>
      <c r="C7" s="16">
        <v>2670218787.6999998</v>
      </c>
      <c r="D7" s="16">
        <v>2554098103.6999998</v>
      </c>
      <c r="E7" s="25">
        <v>0</v>
      </c>
      <c r="F7" s="25">
        <f t="shared" si="0"/>
        <v>116120684</v>
      </c>
      <c r="G7" s="27">
        <f t="shared" si="1"/>
        <v>0.95651267059654654</v>
      </c>
    </row>
    <row r="8" spans="2:7" x14ac:dyDescent="0.2">
      <c r="B8" s="15" t="s">
        <v>45</v>
      </c>
      <c r="C8" s="16">
        <v>20614361.699999999</v>
      </c>
      <c r="D8" s="16">
        <v>12463675.949999999</v>
      </c>
      <c r="E8" s="25">
        <v>0</v>
      </c>
      <c r="F8" s="25">
        <f>C8-(D8+E8)</f>
        <v>8150685.75</v>
      </c>
      <c r="G8" s="27">
        <f>(D8+E8)/C8</f>
        <v>0.60461129630804911</v>
      </c>
    </row>
    <row r="9" spans="2:7" x14ac:dyDescent="0.2">
      <c r="B9" s="15" t="s">
        <v>40</v>
      </c>
      <c r="C9" s="16">
        <v>69451117105.020004</v>
      </c>
      <c r="D9" s="16">
        <v>18610128908.099998</v>
      </c>
      <c r="E9" s="16">
        <v>18386494735.459999</v>
      </c>
      <c r="F9" s="25">
        <f t="shared" si="0"/>
        <v>32454493461.460007</v>
      </c>
      <c r="G9" s="27">
        <f t="shared" si="1"/>
        <v>0.53270019526994539</v>
      </c>
    </row>
    <row r="10" spans="2:7" x14ac:dyDescent="0.2">
      <c r="B10" s="15" t="s">
        <v>41</v>
      </c>
      <c r="C10" s="16">
        <v>36089668056.260002</v>
      </c>
      <c r="D10" s="16">
        <v>33084137375.279999</v>
      </c>
      <c r="E10" s="16">
        <v>1059432.7</v>
      </c>
      <c r="F10" s="25">
        <f t="shared" si="0"/>
        <v>3004471248.2800026</v>
      </c>
      <c r="G10" s="27">
        <f t="shared" si="1"/>
        <v>0.9167498231461606</v>
      </c>
    </row>
    <row r="11" spans="2:7" x14ac:dyDescent="0.2">
      <c r="B11" s="15" t="s">
        <v>42</v>
      </c>
      <c r="C11" s="16">
        <v>311429106</v>
      </c>
      <c r="D11" s="16">
        <v>345433474.47000003</v>
      </c>
      <c r="E11" s="25">
        <v>0</v>
      </c>
      <c r="F11" s="25">
        <f t="shared" si="0"/>
        <v>-34004368.470000029</v>
      </c>
      <c r="G11" s="27">
        <f t="shared" si="1"/>
        <v>1.1091881517008884</v>
      </c>
    </row>
    <row r="12" spans="2:7" x14ac:dyDescent="0.2">
      <c r="B12" s="28" t="s">
        <v>43</v>
      </c>
      <c r="C12" s="25">
        <v>8607957702.3700008</v>
      </c>
      <c r="D12" s="26">
        <v>0</v>
      </c>
      <c r="E12" s="25">
        <v>0</v>
      </c>
      <c r="F12" s="25">
        <f t="shared" si="0"/>
        <v>8607957702.3700008</v>
      </c>
      <c r="G12" s="27">
        <f t="shared" si="1"/>
        <v>0</v>
      </c>
    </row>
    <row r="13" spans="2:7" x14ac:dyDescent="0.2">
      <c r="B13" s="22" t="s">
        <v>14</v>
      </c>
      <c r="C13" s="29">
        <f>SUM(C4:C12)</f>
        <v>337183430556.78003</v>
      </c>
      <c r="D13" s="29">
        <f>SUM(D4:D12)</f>
        <v>259295848684.92004</v>
      </c>
      <c r="E13" s="29">
        <f>SUM(E4:E12)</f>
        <v>25488523159.84</v>
      </c>
      <c r="F13" s="29">
        <f>SUM(F4:F12)</f>
        <v>52399058712.019997</v>
      </c>
      <c r="G13" s="24">
        <f t="shared" si="1"/>
        <v>0.84459776500436246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Ingresos X Seccion</vt:lpstr>
      <vt:lpstr>Ingresos totales</vt:lpstr>
      <vt:lpstr>Egresos X Seccion</vt:lpstr>
      <vt:lpstr>Egresos totales</vt:lpstr>
      <vt:lpstr>'Ingresos X Seccion'!Área_de_impresión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Soto Arce</dc:creator>
  <cp:lastModifiedBy>Silvia Soto Arce</cp:lastModifiedBy>
  <cp:lastPrinted>2017-03-06T17:38:41Z</cp:lastPrinted>
  <dcterms:created xsi:type="dcterms:W3CDTF">2015-11-05T19:51:25Z</dcterms:created>
  <dcterms:modified xsi:type="dcterms:W3CDTF">2017-03-06T19:40:30Z</dcterms:modified>
</cp:coreProperties>
</file>